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filterPrivacy="1"/>
  <xr:revisionPtr revIDLastSave="0" documentId="13_ncr:1_{79AB00F4-2E9B-4FD5-B1E1-CF1B49591740}" xr6:coauthVersionLast="47" xr6:coauthVersionMax="47" xr10:uidLastSave="{00000000-0000-0000-0000-000000000000}"/>
  <bookViews>
    <workbookView xWindow="-120" yWindow="-120" windowWidth="29040" windowHeight="15720" xr2:uid="{00000000-000D-0000-FFFF-FFFF00000000}"/>
  </bookViews>
  <sheets>
    <sheet name="Tabulation"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37" i="1" l="1"/>
  <c r="V136" i="1"/>
  <c r="U136" i="1"/>
  <c r="T136" i="1"/>
  <c r="S136" i="1"/>
  <c r="R136" i="1"/>
  <c r="Q136" i="1"/>
  <c r="P136" i="1"/>
  <c r="O136" i="1"/>
  <c r="N136" i="1"/>
  <c r="M136" i="1"/>
  <c r="L136" i="1"/>
  <c r="K136" i="1"/>
  <c r="J136" i="1"/>
  <c r="I136" i="1"/>
  <c r="H136" i="1"/>
  <c r="G136" i="1"/>
  <c r="F136" i="1"/>
  <c r="E136" i="1"/>
  <c r="D136" i="1"/>
  <c r="V135" i="1"/>
  <c r="U135" i="1"/>
  <c r="T135" i="1"/>
  <c r="S135" i="1"/>
  <c r="R135" i="1"/>
  <c r="Q135" i="1"/>
  <c r="P135" i="1"/>
  <c r="O135" i="1"/>
  <c r="N135" i="1"/>
  <c r="M135" i="1"/>
  <c r="L135" i="1"/>
  <c r="K135" i="1"/>
  <c r="J135" i="1"/>
  <c r="I135" i="1"/>
  <c r="H135" i="1"/>
  <c r="G135" i="1"/>
  <c r="F135" i="1"/>
  <c r="E135" i="1"/>
  <c r="D135" i="1"/>
  <c r="V134" i="1"/>
  <c r="U134" i="1"/>
  <c r="T134" i="1"/>
  <c r="S134" i="1"/>
  <c r="R134" i="1"/>
  <c r="Q134" i="1"/>
  <c r="P134" i="1"/>
  <c r="O134" i="1"/>
  <c r="N134" i="1"/>
  <c r="M134" i="1"/>
  <c r="L134" i="1"/>
  <c r="K134" i="1"/>
  <c r="J134" i="1"/>
  <c r="I134" i="1"/>
  <c r="H134" i="1"/>
  <c r="G134" i="1"/>
  <c r="F134" i="1"/>
  <c r="E134" i="1"/>
  <c r="D134" i="1"/>
  <c r="V133" i="1"/>
  <c r="U133" i="1"/>
  <c r="T133" i="1"/>
  <c r="S133" i="1"/>
  <c r="R133" i="1"/>
  <c r="Q133" i="1"/>
  <c r="P133" i="1"/>
  <c r="O133" i="1"/>
  <c r="N133" i="1"/>
  <c r="M133" i="1"/>
  <c r="L133" i="1"/>
  <c r="K133" i="1"/>
  <c r="J133" i="1"/>
  <c r="J137" i="1" s="1"/>
  <c r="I133" i="1"/>
  <c r="H133" i="1"/>
  <c r="G133" i="1"/>
  <c r="F133" i="1"/>
  <c r="E133" i="1"/>
  <c r="D133" i="1"/>
  <c r="V132" i="1"/>
  <c r="U132" i="1"/>
  <c r="T132" i="1"/>
  <c r="S132" i="1"/>
  <c r="R132" i="1"/>
  <c r="Q132" i="1"/>
  <c r="P132" i="1"/>
  <c r="O132" i="1"/>
  <c r="N132" i="1"/>
  <c r="M132" i="1"/>
  <c r="L132" i="1"/>
  <c r="K132" i="1"/>
  <c r="J132" i="1"/>
  <c r="I132" i="1"/>
  <c r="I137" i="1" s="1"/>
  <c r="H132" i="1"/>
  <c r="G132" i="1"/>
  <c r="F132" i="1"/>
  <c r="E132" i="1"/>
  <c r="E137" i="1" s="1"/>
  <c r="D132" i="1"/>
  <c r="V131" i="1"/>
  <c r="V137" i="1" s="1"/>
  <c r="U131" i="1"/>
  <c r="U137" i="1" s="1"/>
  <c r="T131" i="1"/>
  <c r="T137" i="1" s="1"/>
  <c r="S131" i="1"/>
  <c r="S137" i="1" s="1"/>
  <c r="R131" i="1"/>
  <c r="R137" i="1" s="1"/>
  <c r="Q131" i="1"/>
  <c r="Q137" i="1" s="1"/>
  <c r="P131" i="1"/>
  <c r="P137" i="1" s="1"/>
  <c r="O131" i="1"/>
  <c r="O137" i="1" s="1"/>
  <c r="N131" i="1"/>
  <c r="N137" i="1" s="1"/>
  <c r="M131" i="1"/>
  <c r="M137" i="1" s="1"/>
  <c r="L131" i="1"/>
  <c r="L137" i="1" s="1"/>
  <c r="K131" i="1"/>
  <c r="K137" i="1" s="1"/>
  <c r="J131" i="1"/>
  <c r="I131" i="1"/>
  <c r="H131" i="1"/>
  <c r="H137" i="1" s="1"/>
  <c r="G131" i="1"/>
  <c r="G137" i="1" s="1"/>
  <c r="F131" i="1"/>
  <c r="F137" i="1" s="1"/>
  <c r="E131" i="1"/>
  <c r="D131" i="1"/>
  <c r="V128" i="1"/>
  <c r="Q128" i="1"/>
  <c r="P128" i="1"/>
  <c r="L128" i="1"/>
  <c r="G128" i="1"/>
  <c r="F128" i="1"/>
  <c r="V127" i="1"/>
  <c r="U127" i="1"/>
  <c r="T127" i="1"/>
  <c r="S127" i="1"/>
  <c r="R127" i="1"/>
  <c r="Q127" i="1"/>
  <c r="P127" i="1"/>
  <c r="O127" i="1"/>
  <c r="N127" i="1"/>
  <c r="M127" i="1"/>
  <c r="L127" i="1"/>
  <c r="K127" i="1"/>
  <c r="J127" i="1"/>
  <c r="I127" i="1"/>
  <c r="H127" i="1"/>
  <c r="G127" i="1"/>
  <c r="F127" i="1"/>
  <c r="E127" i="1"/>
  <c r="D127" i="1"/>
  <c r="V126" i="1"/>
  <c r="U126" i="1"/>
  <c r="T126" i="1"/>
  <c r="T128" i="1" s="1"/>
  <c r="S126" i="1"/>
  <c r="R126" i="1"/>
  <c r="R128" i="1" s="1"/>
  <c r="Q126" i="1"/>
  <c r="P126" i="1"/>
  <c r="O126" i="1"/>
  <c r="N126" i="1"/>
  <c r="M126" i="1"/>
  <c r="L126" i="1"/>
  <c r="K126" i="1"/>
  <c r="K128" i="1" s="1"/>
  <c r="J126" i="1"/>
  <c r="J128" i="1" s="1"/>
  <c r="I126" i="1"/>
  <c r="H126" i="1"/>
  <c r="H128" i="1" s="1"/>
  <c r="G126" i="1"/>
  <c r="F126" i="1"/>
  <c r="E126" i="1"/>
  <c r="D126" i="1"/>
  <c r="V125" i="1"/>
  <c r="U125" i="1"/>
  <c r="U128" i="1" s="1"/>
  <c r="T125" i="1"/>
  <c r="S125" i="1"/>
  <c r="S128" i="1" s="1"/>
  <c r="R125" i="1"/>
  <c r="Q125" i="1"/>
  <c r="P125" i="1"/>
  <c r="O125" i="1"/>
  <c r="O128" i="1" s="1"/>
  <c r="N125" i="1"/>
  <c r="N128" i="1" s="1"/>
  <c r="M125" i="1"/>
  <c r="M128" i="1" s="1"/>
  <c r="L125" i="1"/>
  <c r="K125" i="1"/>
  <c r="J125" i="1"/>
  <c r="I125" i="1"/>
  <c r="I128" i="1" s="1"/>
  <c r="H125" i="1"/>
  <c r="G125" i="1"/>
  <c r="F125" i="1"/>
  <c r="E125" i="1"/>
  <c r="E128" i="1" s="1"/>
  <c r="D125" i="1"/>
  <c r="D128" i="1" s="1"/>
  <c r="V122" i="1"/>
  <c r="M122" i="1"/>
  <c r="L122" i="1"/>
  <c r="V121" i="1"/>
  <c r="U121" i="1"/>
  <c r="T121" i="1"/>
  <c r="S121" i="1"/>
  <c r="R121" i="1"/>
  <c r="Q121" i="1"/>
  <c r="P121" i="1"/>
  <c r="O121" i="1"/>
  <c r="N121" i="1"/>
  <c r="M121" i="1"/>
  <c r="L121" i="1"/>
  <c r="K121" i="1"/>
  <c r="J121" i="1"/>
  <c r="I121" i="1"/>
  <c r="H121" i="1"/>
  <c r="G121" i="1"/>
  <c r="F121" i="1"/>
  <c r="E121" i="1"/>
  <c r="D121" i="1"/>
  <c r="V120" i="1"/>
  <c r="U120" i="1"/>
  <c r="T120" i="1"/>
  <c r="S120" i="1"/>
  <c r="R120" i="1"/>
  <c r="Q120" i="1"/>
  <c r="P120" i="1"/>
  <c r="O120" i="1"/>
  <c r="N120" i="1"/>
  <c r="M120" i="1"/>
  <c r="L120" i="1"/>
  <c r="K120" i="1"/>
  <c r="J120" i="1"/>
  <c r="I120" i="1"/>
  <c r="H120" i="1"/>
  <c r="G120" i="1"/>
  <c r="F120" i="1"/>
  <c r="E120" i="1"/>
  <c r="D120" i="1"/>
  <c r="V119" i="1"/>
  <c r="U119" i="1"/>
  <c r="T119" i="1"/>
  <c r="S119" i="1"/>
  <c r="R119" i="1"/>
  <c r="Q119" i="1"/>
  <c r="P119" i="1"/>
  <c r="O119" i="1"/>
  <c r="N119" i="1"/>
  <c r="M119" i="1"/>
  <c r="L119" i="1"/>
  <c r="K119" i="1"/>
  <c r="J119" i="1"/>
  <c r="I119" i="1"/>
  <c r="H119" i="1"/>
  <c r="G119" i="1"/>
  <c r="F119" i="1"/>
  <c r="E119" i="1"/>
  <c r="D119" i="1"/>
  <c r="V118" i="1"/>
  <c r="U118" i="1"/>
  <c r="T118" i="1"/>
  <c r="S118" i="1"/>
  <c r="R118" i="1"/>
  <c r="Q118" i="1"/>
  <c r="P118" i="1"/>
  <c r="O118" i="1"/>
  <c r="N118" i="1"/>
  <c r="M118" i="1"/>
  <c r="L118" i="1"/>
  <c r="K118" i="1"/>
  <c r="J118" i="1"/>
  <c r="I118" i="1"/>
  <c r="H118" i="1"/>
  <c r="G118" i="1"/>
  <c r="F118" i="1"/>
  <c r="E118" i="1"/>
  <c r="D118" i="1"/>
  <c r="V117" i="1"/>
  <c r="U117" i="1"/>
  <c r="T117" i="1"/>
  <c r="S117" i="1"/>
  <c r="S122" i="1" s="1"/>
  <c r="R117" i="1"/>
  <c r="R122" i="1" s="1"/>
  <c r="Q117" i="1"/>
  <c r="P117" i="1"/>
  <c r="O117" i="1"/>
  <c r="N117" i="1"/>
  <c r="N122" i="1" s="1"/>
  <c r="M117" i="1"/>
  <c r="L117" i="1"/>
  <c r="K117" i="1"/>
  <c r="J117" i="1"/>
  <c r="I117" i="1"/>
  <c r="I122" i="1" s="1"/>
  <c r="H117" i="1"/>
  <c r="H122" i="1" s="1"/>
  <c r="G117" i="1"/>
  <c r="F117" i="1"/>
  <c r="E117" i="1"/>
  <c r="E122" i="1" s="1"/>
  <c r="D117" i="1"/>
  <c r="D122" i="1" s="1"/>
  <c r="V116" i="1"/>
  <c r="U116" i="1"/>
  <c r="U122" i="1" s="1"/>
  <c r="T116" i="1"/>
  <c r="T122" i="1" s="1"/>
  <c r="S116" i="1"/>
  <c r="R116" i="1"/>
  <c r="Q116" i="1"/>
  <c r="Q122" i="1" s="1"/>
  <c r="P116" i="1"/>
  <c r="P122" i="1" s="1"/>
  <c r="O116" i="1"/>
  <c r="O122" i="1" s="1"/>
  <c r="N116" i="1"/>
  <c r="M116" i="1"/>
  <c r="L116" i="1"/>
  <c r="K116" i="1"/>
  <c r="K122" i="1" s="1"/>
  <c r="J116" i="1"/>
  <c r="J122" i="1" s="1"/>
  <c r="I116" i="1"/>
  <c r="H116" i="1"/>
  <c r="G116" i="1"/>
  <c r="G122" i="1" s="1"/>
  <c r="F116" i="1"/>
  <c r="F122" i="1" s="1"/>
  <c r="E116" i="1"/>
  <c r="D116" i="1"/>
  <c r="P113" i="1"/>
  <c r="O113" i="1"/>
  <c r="F113" i="1"/>
  <c r="E113" i="1"/>
  <c r="V112" i="1"/>
  <c r="U112" i="1"/>
  <c r="T112" i="1"/>
  <c r="S112" i="1"/>
  <c r="R112" i="1"/>
  <c r="Q112" i="1"/>
  <c r="P112" i="1"/>
  <c r="O112" i="1"/>
  <c r="N112" i="1"/>
  <c r="M112" i="1"/>
  <c r="L112" i="1"/>
  <c r="K112" i="1"/>
  <c r="J112" i="1"/>
  <c r="I112" i="1"/>
  <c r="H112" i="1"/>
  <c r="G112" i="1"/>
  <c r="F112" i="1"/>
  <c r="E112" i="1"/>
  <c r="D112" i="1"/>
  <c r="V111" i="1"/>
  <c r="U111" i="1"/>
  <c r="T111" i="1"/>
  <c r="S111" i="1"/>
  <c r="S113" i="1" s="1"/>
  <c r="R111" i="1"/>
  <c r="Q111" i="1"/>
  <c r="P111" i="1"/>
  <c r="O111" i="1"/>
  <c r="N111" i="1"/>
  <c r="M111" i="1"/>
  <c r="L111" i="1"/>
  <c r="K111" i="1"/>
  <c r="J111" i="1"/>
  <c r="I111" i="1"/>
  <c r="I113" i="1" s="1"/>
  <c r="H111" i="1"/>
  <c r="G111" i="1"/>
  <c r="F111" i="1"/>
  <c r="E111" i="1"/>
  <c r="D111" i="1"/>
  <c r="V110" i="1"/>
  <c r="U110" i="1"/>
  <c r="T110" i="1"/>
  <c r="S110" i="1"/>
  <c r="R110" i="1"/>
  <c r="Q110" i="1"/>
  <c r="P110" i="1"/>
  <c r="O110" i="1"/>
  <c r="N110" i="1"/>
  <c r="M110" i="1"/>
  <c r="L110" i="1"/>
  <c r="K110" i="1"/>
  <c r="J110" i="1"/>
  <c r="I110" i="1"/>
  <c r="H110" i="1"/>
  <c r="G110" i="1"/>
  <c r="F110" i="1"/>
  <c r="E110" i="1"/>
  <c r="D110" i="1"/>
  <c r="V109" i="1"/>
  <c r="U109" i="1"/>
  <c r="T109" i="1"/>
  <c r="S109" i="1"/>
  <c r="R109" i="1"/>
  <c r="Q109" i="1"/>
  <c r="P109" i="1"/>
  <c r="O109" i="1"/>
  <c r="N109" i="1"/>
  <c r="M109" i="1"/>
  <c r="M113" i="1" s="1"/>
  <c r="L109" i="1"/>
  <c r="K109" i="1"/>
  <c r="J109" i="1"/>
  <c r="I109" i="1"/>
  <c r="H109" i="1"/>
  <c r="G109" i="1"/>
  <c r="F109" i="1"/>
  <c r="E109" i="1"/>
  <c r="D109" i="1"/>
  <c r="V108" i="1"/>
  <c r="V113" i="1" s="1"/>
  <c r="U108" i="1"/>
  <c r="U113" i="1" s="1"/>
  <c r="T108" i="1"/>
  <c r="T113" i="1" s="1"/>
  <c r="S108" i="1"/>
  <c r="R108" i="1"/>
  <c r="R113" i="1" s="1"/>
  <c r="Q108" i="1"/>
  <c r="Q113" i="1" s="1"/>
  <c r="P108" i="1"/>
  <c r="O108" i="1"/>
  <c r="N108" i="1"/>
  <c r="N113" i="1" s="1"/>
  <c r="M108" i="1"/>
  <c r="L108" i="1"/>
  <c r="L113" i="1" s="1"/>
  <c r="K108" i="1"/>
  <c r="K113" i="1" s="1"/>
  <c r="J108" i="1"/>
  <c r="J113" i="1" s="1"/>
  <c r="I108" i="1"/>
  <c r="H108" i="1"/>
  <c r="H113" i="1" s="1"/>
  <c r="G108" i="1"/>
  <c r="G113" i="1" s="1"/>
  <c r="F108" i="1"/>
  <c r="E108" i="1"/>
  <c r="D108" i="1"/>
  <c r="D113" i="1" s="1"/>
  <c r="T105" i="1"/>
  <c r="S105" i="1"/>
  <c r="J105" i="1"/>
  <c r="I105" i="1"/>
  <c r="V104" i="1"/>
  <c r="U104" i="1"/>
  <c r="T104" i="1"/>
  <c r="S104" i="1"/>
  <c r="R104" i="1"/>
  <c r="Q104" i="1"/>
  <c r="P104" i="1"/>
  <c r="O104" i="1"/>
  <c r="N104" i="1"/>
  <c r="M104" i="1"/>
  <c r="L104" i="1"/>
  <c r="K104" i="1"/>
  <c r="J104" i="1"/>
  <c r="I104" i="1"/>
  <c r="H104" i="1"/>
  <c r="G104" i="1"/>
  <c r="F104" i="1"/>
  <c r="E104" i="1"/>
  <c r="D104" i="1"/>
  <c r="V103" i="1"/>
  <c r="U103" i="1"/>
  <c r="T103" i="1"/>
  <c r="S103" i="1"/>
  <c r="R103" i="1"/>
  <c r="Q103" i="1"/>
  <c r="P103" i="1"/>
  <c r="O103" i="1"/>
  <c r="N103" i="1"/>
  <c r="M103" i="1"/>
  <c r="L103" i="1"/>
  <c r="K103" i="1"/>
  <c r="J103" i="1"/>
  <c r="I103" i="1"/>
  <c r="H103" i="1"/>
  <c r="G103" i="1"/>
  <c r="F103" i="1"/>
  <c r="E103" i="1"/>
  <c r="D103" i="1"/>
  <c r="V102" i="1"/>
  <c r="U102" i="1"/>
  <c r="T102" i="1"/>
  <c r="S102" i="1"/>
  <c r="R102" i="1"/>
  <c r="Q102" i="1"/>
  <c r="P102" i="1"/>
  <c r="O102" i="1"/>
  <c r="N102" i="1"/>
  <c r="M102" i="1"/>
  <c r="L102" i="1"/>
  <c r="K102" i="1"/>
  <c r="J102" i="1"/>
  <c r="I102" i="1"/>
  <c r="H102" i="1"/>
  <c r="G102" i="1"/>
  <c r="F102" i="1"/>
  <c r="E102" i="1"/>
  <c r="D102" i="1"/>
  <c r="V101" i="1"/>
  <c r="U101" i="1"/>
  <c r="T101" i="1"/>
  <c r="S101" i="1"/>
  <c r="R101" i="1"/>
  <c r="Q101" i="1"/>
  <c r="P101" i="1"/>
  <c r="O101" i="1"/>
  <c r="N101" i="1"/>
  <c r="M101" i="1"/>
  <c r="L101" i="1"/>
  <c r="K101" i="1"/>
  <c r="J101" i="1"/>
  <c r="I101" i="1"/>
  <c r="H101" i="1"/>
  <c r="G101" i="1"/>
  <c r="F101" i="1"/>
  <c r="E101" i="1"/>
  <c r="D101" i="1"/>
  <c r="V100" i="1"/>
  <c r="U100" i="1"/>
  <c r="T100" i="1"/>
  <c r="S100" i="1"/>
  <c r="R100" i="1"/>
  <c r="Q100" i="1"/>
  <c r="P100" i="1"/>
  <c r="O100" i="1"/>
  <c r="O105" i="1" s="1"/>
  <c r="N100" i="1"/>
  <c r="M100" i="1"/>
  <c r="L100" i="1"/>
  <c r="K100" i="1"/>
  <c r="J100" i="1"/>
  <c r="I100" i="1"/>
  <c r="H100" i="1"/>
  <c r="G100" i="1"/>
  <c r="F100" i="1"/>
  <c r="E100" i="1"/>
  <c r="E105" i="1" s="1"/>
  <c r="D100" i="1"/>
  <c r="V99" i="1"/>
  <c r="U99" i="1"/>
  <c r="T99" i="1"/>
  <c r="S99" i="1"/>
  <c r="R99" i="1"/>
  <c r="Q99" i="1"/>
  <c r="P99" i="1"/>
  <c r="O99" i="1"/>
  <c r="N99" i="1"/>
  <c r="M99" i="1"/>
  <c r="L99" i="1"/>
  <c r="K99" i="1"/>
  <c r="J99" i="1"/>
  <c r="I99" i="1"/>
  <c r="H99" i="1"/>
  <c r="G99" i="1"/>
  <c r="F99" i="1"/>
  <c r="E99" i="1"/>
  <c r="D99" i="1"/>
  <c r="V98" i="1"/>
  <c r="U98" i="1"/>
  <c r="T98" i="1"/>
  <c r="S98" i="1"/>
  <c r="R98" i="1"/>
  <c r="Q98" i="1"/>
  <c r="P98" i="1"/>
  <c r="P105" i="1" s="1"/>
  <c r="O98" i="1"/>
  <c r="N98" i="1"/>
  <c r="N105" i="1" s="1"/>
  <c r="M98" i="1"/>
  <c r="M105" i="1" s="1"/>
  <c r="L98" i="1"/>
  <c r="K98" i="1"/>
  <c r="J98" i="1"/>
  <c r="I98" i="1"/>
  <c r="H98" i="1"/>
  <c r="G98" i="1"/>
  <c r="F98" i="1"/>
  <c r="F105" i="1" s="1"/>
  <c r="E98" i="1"/>
  <c r="D98" i="1"/>
  <c r="D105" i="1" s="1"/>
  <c r="V97" i="1"/>
  <c r="V105" i="1" s="1"/>
  <c r="U97" i="1"/>
  <c r="U105" i="1" s="1"/>
  <c r="T97" i="1"/>
  <c r="S97" i="1"/>
  <c r="R97" i="1"/>
  <c r="R105" i="1" s="1"/>
  <c r="Q97" i="1"/>
  <c r="Q105" i="1" s="1"/>
  <c r="P97" i="1"/>
  <c r="O97" i="1"/>
  <c r="N97" i="1"/>
  <c r="M97" i="1"/>
  <c r="L97" i="1"/>
  <c r="L105" i="1" s="1"/>
  <c r="K97" i="1"/>
  <c r="K105" i="1" s="1"/>
  <c r="J97" i="1"/>
  <c r="I97" i="1"/>
  <c r="H97" i="1"/>
  <c r="H105" i="1" s="1"/>
  <c r="G97" i="1"/>
  <c r="G105" i="1" s="1"/>
  <c r="F97" i="1"/>
  <c r="E97" i="1"/>
  <c r="D97" i="1"/>
  <c r="U94" i="1"/>
  <c r="T94" i="1"/>
  <c r="P94" i="1"/>
  <c r="K94" i="1"/>
  <c r="J94" i="1"/>
  <c r="F94" i="1"/>
  <c r="V93" i="1"/>
  <c r="U93" i="1"/>
  <c r="T93" i="1"/>
  <c r="S93" i="1"/>
  <c r="R93" i="1"/>
  <c r="Q93" i="1"/>
  <c r="P93" i="1"/>
  <c r="O93" i="1"/>
  <c r="N93" i="1"/>
  <c r="M93" i="1"/>
  <c r="L93" i="1"/>
  <c r="K93" i="1"/>
  <c r="J93" i="1"/>
  <c r="I93" i="1"/>
  <c r="H93" i="1"/>
  <c r="G93" i="1"/>
  <c r="F93" i="1"/>
  <c r="E93" i="1"/>
  <c r="D93" i="1"/>
  <c r="V92" i="1"/>
  <c r="V94" i="1" s="1"/>
  <c r="U92" i="1"/>
  <c r="T92" i="1"/>
  <c r="S92" i="1"/>
  <c r="R92" i="1"/>
  <c r="Q92" i="1"/>
  <c r="P92" i="1"/>
  <c r="O92" i="1"/>
  <c r="O94" i="1" s="1"/>
  <c r="N92" i="1"/>
  <c r="N94" i="1" s="1"/>
  <c r="M92" i="1"/>
  <c r="L92" i="1"/>
  <c r="L94" i="1" s="1"/>
  <c r="K92" i="1"/>
  <c r="J92" i="1"/>
  <c r="I92" i="1"/>
  <c r="H92" i="1"/>
  <c r="G92" i="1"/>
  <c r="F92" i="1"/>
  <c r="E92" i="1"/>
  <c r="E94" i="1" s="1"/>
  <c r="D92" i="1"/>
  <c r="D94" i="1" s="1"/>
  <c r="V91" i="1"/>
  <c r="U91" i="1"/>
  <c r="T91" i="1"/>
  <c r="S91" i="1"/>
  <c r="S94" i="1" s="1"/>
  <c r="R91" i="1"/>
  <c r="R94" i="1" s="1"/>
  <c r="Q91" i="1"/>
  <c r="Q94" i="1" s="1"/>
  <c r="P91" i="1"/>
  <c r="O91" i="1"/>
  <c r="N91" i="1"/>
  <c r="M91" i="1"/>
  <c r="M94" i="1" s="1"/>
  <c r="L91" i="1"/>
  <c r="K91" i="1"/>
  <c r="J91" i="1"/>
  <c r="I91" i="1"/>
  <c r="I94" i="1" s="1"/>
  <c r="H91" i="1"/>
  <c r="H94" i="1" s="1"/>
  <c r="G91" i="1"/>
  <c r="G94" i="1" s="1"/>
  <c r="F91" i="1"/>
  <c r="E91" i="1"/>
  <c r="D91" i="1"/>
  <c r="Q88" i="1"/>
  <c r="P88" i="1"/>
  <c r="G88" i="1"/>
  <c r="F88" i="1"/>
  <c r="V87" i="1"/>
  <c r="U87" i="1"/>
  <c r="T87" i="1"/>
  <c r="S87" i="1"/>
  <c r="R87" i="1"/>
  <c r="Q87" i="1"/>
  <c r="P87" i="1"/>
  <c r="O87" i="1"/>
  <c r="N87" i="1"/>
  <c r="M87" i="1"/>
  <c r="L87" i="1"/>
  <c r="K87" i="1"/>
  <c r="J87" i="1"/>
  <c r="I87" i="1"/>
  <c r="H87" i="1"/>
  <c r="G87" i="1"/>
  <c r="F87" i="1"/>
  <c r="E87" i="1"/>
  <c r="D87" i="1"/>
  <c r="V86" i="1"/>
  <c r="U86" i="1"/>
  <c r="T86" i="1"/>
  <c r="S86" i="1"/>
  <c r="R86" i="1"/>
  <c r="Q86" i="1"/>
  <c r="P86" i="1"/>
  <c r="O86" i="1"/>
  <c r="N86" i="1"/>
  <c r="M86" i="1"/>
  <c r="L86" i="1"/>
  <c r="K86" i="1"/>
  <c r="J86" i="1"/>
  <c r="I86" i="1"/>
  <c r="H86" i="1"/>
  <c r="G86" i="1"/>
  <c r="F86" i="1"/>
  <c r="E86" i="1"/>
  <c r="D86" i="1"/>
  <c r="V85" i="1"/>
  <c r="U85" i="1"/>
  <c r="T85" i="1"/>
  <c r="S85" i="1"/>
  <c r="R85" i="1"/>
  <c r="Q85" i="1"/>
  <c r="P85" i="1"/>
  <c r="O85" i="1"/>
  <c r="N85" i="1"/>
  <c r="M85" i="1"/>
  <c r="L85" i="1"/>
  <c r="K85" i="1"/>
  <c r="J85" i="1"/>
  <c r="I85" i="1"/>
  <c r="H85" i="1"/>
  <c r="G85" i="1"/>
  <c r="F85" i="1"/>
  <c r="E85" i="1"/>
  <c r="D85" i="1"/>
  <c r="V84" i="1"/>
  <c r="U84" i="1"/>
  <c r="T84" i="1"/>
  <c r="S84" i="1"/>
  <c r="R84" i="1"/>
  <c r="R88" i="1" s="1"/>
  <c r="Q84" i="1"/>
  <c r="P84" i="1"/>
  <c r="O84" i="1"/>
  <c r="N84" i="1"/>
  <c r="M84" i="1"/>
  <c r="L84" i="1"/>
  <c r="K84" i="1"/>
  <c r="J84" i="1"/>
  <c r="I84" i="1"/>
  <c r="H84" i="1"/>
  <c r="H88" i="1" s="1"/>
  <c r="G84" i="1"/>
  <c r="F84" i="1"/>
  <c r="E84" i="1"/>
  <c r="D84" i="1"/>
  <c r="V83" i="1"/>
  <c r="V88" i="1" s="1"/>
  <c r="U83" i="1"/>
  <c r="T83" i="1"/>
  <c r="S83" i="1"/>
  <c r="R83" i="1"/>
  <c r="Q83" i="1"/>
  <c r="P83" i="1"/>
  <c r="O83" i="1"/>
  <c r="N83" i="1"/>
  <c r="M83" i="1"/>
  <c r="L83" i="1"/>
  <c r="L88" i="1" s="1"/>
  <c r="K83" i="1"/>
  <c r="J83" i="1"/>
  <c r="I83" i="1"/>
  <c r="H83" i="1"/>
  <c r="G83" i="1"/>
  <c r="F83" i="1"/>
  <c r="E83" i="1"/>
  <c r="D83" i="1"/>
  <c r="V82" i="1"/>
  <c r="U82" i="1"/>
  <c r="T82" i="1"/>
  <c r="S82" i="1"/>
  <c r="R82" i="1"/>
  <c r="Q82" i="1"/>
  <c r="P82" i="1"/>
  <c r="O82" i="1"/>
  <c r="N82" i="1"/>
  <c r="M82" i="1"/>
  <c r="L82" i="1"/>
  <c r="K82" i="1"/>
  <c r="J82" i="1"/>
  <c r="I82" i="1"/>
  <c r="H82" i="1"/>
  <c r="G82" i="1"/>
  <c r="F82" i="1"/>
  <c r="E82" i="1"/>
  <c r="D82" i="1"/>
  <c r="V81" i="1"/>
  <c r="U81" i="1"/>
  <c r="U88" i="1" s="1"/>
  <c r="T81" i="1"/>
  <c r="T88" i="1" s="1"/>
  <c r="S81" i="1"/>
  <c r="S88" i="1" s="1"/>
  <c r="R81" i="1"/>
  <c r="Q81" i="1"/>
  <c r="P81" i="1"/>
  <c r="O81" i="1"/>
  <c r="O88" i="1" s="1"/>
  <c r="N81" i="1"/>
  <c r="N88" i="1" s="1"/>
  <c r="M81" i="1"/>
  <c r="M88" i="1" s="1"/>
  <c r="L81" i="1"/>
  <c r="K81" i="1"/>
  <c r="K88" i="1" s="1"/>
  <c r="J81" i="1"/>
  <c r="J88" i="1" s="1"/>
  <c r="I81" i="1"/>
  <c r="I88" i="1" s="1"/>
  <c r="H81" i="1"/>
  <c r="G81" i="1"/>
  <c r="F81" i="1"/>
  <c r="E81" i="1"/>
  <c r="E88" i="1" s="1"/>
  <c r="D81" i="1"/>
  <c r="D88" i="1" s="1"/>
  <c r="S78" i="1"/>
  <c r="R78" i="1"/>
  <c r="N78" i="1"/>
  <c r="I78" i="1"/>
  <c r="H78" i="1"/>
  <c r="D78" i="1"/>
  <c r="V77" i="1"/>
  <c r="U77" i="1"/>
  <c r="T77" i="1"/>
  <c r="S77" i="1"/>
  <c r="R77" i="1"/>
  <c r="Q77" i="1"/>
  <c r="P77" i="1"/>
  <c r="O77" i="1"/>
  <c r="N77" i="1"/>
  <c r="M77" i="1"/>
  <c r="L77" i="1"/>
  <c r="K77" i="1"/>
  <c r="J77" i="1"/>
  <c r="I77" i="1"/>
  <c r="H77" i="1"/>
  <c r="G77" i="1"/>
  <c r="F77" i="1"/>
  <c r="E77" i="1"/>
  <c r="D77" i="1"/>
  <c r="V76" i="1"/>
  <c r="V78" i="1" s="1"/>
  <c r="U76" i="1"/>
  <c r="T76" i="1"/>
  <c r="T78" i="1" s="1"/>
  <c r="S76" i="1"/>
  <c r="R76" i="1"/>
  <c r="Q76" i="1"/>
  <c r="P76" i="1"/>
  <c r="O76" i="1"/>
  <c r="N76" i="1"/>
  <c r="M76" i="1"/>
  <c r="L76" i="1"/>
  <c r="L78" i="1" s="1"/>
  <c r="K76" i="1"/>
  <c r="J76" i="1"/>
  <c r="J78" i="1" s="1"/>
  <c r="I76" i="1"/>
  <c r="H76" i="1"/>
  <c r="G76" i="1"/>
  <c r="F76" i="1"/>
  <c r="E76" i="1"/>
  <c r="D76" i="1"/>
  <c r="V75" i="1"/>
  <c r="U75" i="1"/>
  <c r="U78" i="1" s="1"/>
  <c r="T75" i="1"/>
  <c r="S75" i="1"/>
  <c r="R75" i="1"/>
  <c r="Q75" i="1"/>
  <c r="Q78" i="1" s="1"/>
  <c r="P75" i="1"/>
  <c r="P78" i="1" s="1"/>
  <c r="O75" i="1"/>
  <c r="O78" i="1" s="1"/>
  <c r="N75" i="1"/>
  <c r="M75" i="1"/>
  <c r="M78" i="1" s="1"/>
  <c r="L75" i="1"/>
  <c r="K75" i="1"/>
  <c r="K78" i="1" s="1"/>
  <c r="J75" i="1"/>
  <c r="I75" i="1"/>
  <c r="H75" i="1"/>
  <c r="G75" i="1"/>
  <c r="G78" i="1" s="1"/>
  <c r="F75" i="1"/>
  <c r="F78" i="1" s="1"/>
  <c r="E75" i="1"/>
  <c r="E78" i="1" s="1"/>
  <c r="D75" i="1"/>
  <c r="O72" i="1"/>
  <c r="N72" i="1"/>
  <c r="E72" i="1"/>
  <c r="D72" i="1"/>
  <c r="V71" i="1"/>
  <c r="U71" i="1"/>
  <c r="T71" i="1"/>
  <c r="S71" i="1"/>
  <c r="R71" i="1"/>
  <c r="Q71" i="1"/>
  <c r="P71" i="1"/>
  <c r="O71" i="1"/>
  <c r="N71" i="1"/>
  <c r="M71" i="1"/>
  <c r="L71" i="1"/>
  <c r="K71" i="1"/>
  <c r="J71" i="1"/>
  <c r="I71" i="1"/>
  <c r="H71" i="1"/>
  <c r="G71" i="1"/>
  <c r="F71" i="1"/>
  <c r="E71" i="1"/>
  <c r="D71" i="1"/>
  <c r="V70" i="1"/>
  <c r="U70" i="1"/>
  <c r="T70" i="1"/>
  <c r="S70" i="1"/>
  <c r="R70" i="1"/>
  <c r="Q70" i="1"/>
  <c r="P70" i="1"/>
  <c r="O70" i="1"/>
  <c r="N70" i="1"/>
  <c r="M70" i="1"/>
  <c r="L70" i="1"/>
  <c r="K70" i="1"/>
  <c r="J70" i="1"/>
  <c r="I70" i="1"/>
  <c r="H70" i="1"/>
  <c r="G70" i="1"/>
  <c r="F70" i="1"/>
  <c r="E70" i="1"/>
  <c r="D70" i="1"/>
  <c r="V69" i="1"/>
  <c r="U69" i="1"/>
  <c r="T69" i="1"/>
  <c r="S69" i="1"/>
  <c r="R69" i="1"/>
  <c r="Q69" i="1"/>
  <c r="P69" i="1"/>
  <c r="O69" i="1"/>
  <c r="N69" i="1"/>
  <c r="M69" i="1"/>
  <c r="L69" i="1"/>
  <c r="K69" i="1"/>
  <c r="J69" i="1"/>
  <c r="I69" i="1"/>
  <c r="H69" i="1"/>
  <c r="G69" i="1"/>
  <c r="F69" i="1"/>
  <c r="E69" i="1"/>
  <c r="D69" i="1"/>
  <c r="V68" i="1"/>
  <c r="U68" i="1"/>
  <c r="T68" i="1"/>
  <c r="S68" i="1"/>
  <c r="R68" i="1"/>
  <c r="Q68" i="1"/>
  <c r="P68" i="1"/>
  <c r="P72" i="1" s="1"/>
  <c r="O68" i="1"/>
  <c r="N68" i="1"/>
  <c r="M68" i="1"/>
  <c r="L68" i="1"/>
  <c r="K68" i="1"/>
  <c r="J68" i="1"/>
  <c r="I68" i="1"/>
  <c r="H68" i="1"/>
  <c r="G68" i="1"/>
  <c r="F68" i="1"/>
  <c r="F72" i="1" s="1"/>
  <c r="E68" i="1"/>
  <c r="D68" i="1"/>
  <c r="V67" i="1"/>
  <c r="U67" i="1"/>
  <c r="T67" i="1"/>
  <c r="T72" i="1" s="1"/>
  <c r="S67" i="1"/>
  <c r="R67" i="1"/>
  <c r="Q67" i="1"/>
  <c r="P67" i="1"/>
  <c r="O67" i="1"/>
  <c r="N67" i="1"/>
  <c r="M67" i="1"/>
  <c r="L67" i="1"/>
  <c r="K67" i="1"/>
  <c r="J67" i="1"/>
  <c r="J72" i="1" s="1"/>
  <c r="I67" i="1"/>
  <c r="H67" i="1"/>
  <c r="G67" i="1"/>
  <c r="F67" i="1"/>
  <c r="E67" i="1"/>
  <c r="D67" i="1"/>
  <c r="V66" i="1"/>
  <c r="U66" i="1"/>
  <c r="T66" i="1"/>
  <c r="S66" i="1"/>
  <c r="R66" i="1"/>
  <c r="Q66" i="1"/>
  <c r="P66" i="1"/>
  <c r="O66" i="1"/>
  <c r="N66" i="1"/>
  <c r="M66" i="1"/>
  <c r="L66" i="1"/>
  <c r="K66" i="1"/>
  <c r="J66" i="1"/>
  <c r="I66" i="1"/>
  <c r="H66" i="1"/>
  <c r="G66" i="1"/>
  <c r="F66" i="1"/>
  <c r="E66" i="1"/>
  <c r="D66" i="1"/>
  <c r="V65" i="1"/>
  <c r="V72" i="1" s="1"/>
  <c r="U65" i="1"/>
  <c r="U72" i="1" s="1"/>
  <c r="T65" i="1"/>
  <c r="S65" i="1"/>
  <c r="S72" i="1" s="1"/>
  <c r="R65" i="1"/>
  <c r="R72" i="1" s="1"/>
  <c r="Q65" i="1"/>
  <c r="Q72" i="1" s="1"/>
  <c r="P65" i="1"/>
  <c r="O65" i="1"/>
  <c r="N65" i="1"/>
  <c r="M65" i="1"/>
  <c r="M72" i="1" s="1"/>
  <c r="L65" i="1"/>
  <c r="L72" i="1" s="1"/>
  <c r="K65" i="1"/>
  <c r="K72" i="1" s="1"/>
  <c r="J65" i="1"/>
  <c r="I65" i="1"/>
  <c r="I72" i="1" s="1"/>
  <c r="H65" i="1"/>
  <c r="H72" i="1" s="1"/>
  <c r="G65" i="1"/>
  <c r="G72" i="1" s="1"/>
  <c r="F65" i="1"/>
  <c r="E65" i="1"/>
  <c r="D65" i="1"/>
  <c r="Q62" i="1"/>
  <c r="P62" i="1"/>
  <c r="G62" i="1"/>
  <c r="F62" i="1"/>
  <c r="V61" i="1"/>
  <c r="U61" i="1"/>
  <c r="T61" i="1"/>
  <c r="S61" i="1"/>
  <c r="R61" i="1"/>
  <c r="Q61" i="1"/>
  <c r="P61" i="1"/>
  <c r="O61" i="1"/>
  <c r="N61" i="1"/>
  <c r="M61" i="1"/>
  <c r="L61" i="1"/>
  <c r="K61" i="1"/>
  <c r="J61" i="1"/>
  <c r="I61" i="1"/>
  <c r="H61" i="1"/>
  <c r="G61" i="1"/>
  <c r="F61" i="1"/>
  <c r="E61" i="1"/>
  <c r="D61" i="1"/>
  <c r="V60" i="1"/>
  <c r="U60" i="1"/>
  <c r="T60" i="1"/>
  <c r="T62" i="1" s="1"/>
  <c r="S60" i="1"/>
  <c r="R60" i="1"/>
  <c r="Q60" i="1"/>
  <c r="P60" i="1"/>
  <c r="O60" i="1"/>
  <c r="N60" i="1"/>
  <c r="M60" i="1"/>
  <c r="L60" i="1"/>
  <c r="K60" i="1"/>
  <c r="J60" i="1"/>
  <c r="J62" i="1" s="1"/>
  <c r="I60" i="1"/>
  <c r="H60" i="1"/>
  <c r="G60" i="1"/>
  <c r="F60" i="1"/>
  <c r="E60" i="1"/>
  <c r="D60" i="1"/>
  <c r="V59" i="1"/>
  <c r="U59" i="1"/>
  <c r="T59" i="1"/>
  <c r="S59" i="1"/>
  <c r="R59" i="1"/>
  <c r="Q59" i="1"/>
  <c r="P59" i="1"/>
  <c r="O59" i="1"/>
  <c r="N59" i="1"/>
  <c r="M59" i="1"/>
  <c r="L59" i="1"/>
  <c r="K59" i="1"/>
  <c r="J59" i="1"/>
  <c r="I59" i="1"/>
  <c r="H59" i="1"/>
  <c r="G59" i="1"/>
  <c r="F59" i="1"/>
  <c r="E59" i="1"/>
  <c r="D59" i="1"/>
  <c r="V58" i="1"/>
  <c r="U58" i="1"/>
  <c r="T58" i="1"/>
  <c r="S58" i="1"/>
  <c r="R58" i="1"/>
  <c r="R62" i="1" s="1"/>
  <c r="Q58" i="1"/>
  <c r="P58" i="1"/>
  <c r="O58" i="1"/>
  <c r="N58" i="1"/>
  <c r="N62" i="1" s="1"/>
  <c r="M58" i="1"/>
  <c r="L58" i="1"/>
  <c r="K58" i="1"/>
  <c r="J58" i="1"/>
  <c r="I58" i="1"/>
  <c r="H58" i="1"/>
  <c r="H62" i="1" s="1"/>
  <c r="G58" i="1"/>
  <c r="F58" i="1"/>
  <c r="E58" i="1"/>
  <c r="D58" i="1"/>
  <c r="D62" i="1" s="1"/>
  <c r="V57" i="1"/>
  <c r="V62" i="1" s="1"/>
  <c r="U57" i="1"/>
  <c r="U62" i="1" s="1"/>
  <c r="T57" i="1"/>
  <c r="S57" i="1"/>
  <c r="S62" i="1" s="1"/>
  <c r="R57" i="1"/>
  <c r="Q57" i="1"/>
  <c r="P57" i="1"/>
  <c r="O57" i="1"/>
  <c r="O62" i="1" s="1"/>
  <c r="N57" i="1"/>
  <c r="M57" i="1"/>
  <c r="M62" i="1" s="1"/>
  <c r="L57" i="1"/>
  <c r="L62" i="1" s="1"/>
  <c r="K57" i="1"/>
  <c r="K62" i="1" s="1"/>
  <c r="J57" i="1"/>
  <c r="I57" i="1"/>
  <c r="I62" i="1" s="1"/>
  <c r="H57" i="1"/>
  <c r="G57" i="1"/>
  <c r="F57" i="1"/>
  <c r="E57" i="1"/>
  <c r="E62" i="1" s="1"/>
  <c r="D57" i="1"/>
  <c r="U54" i="1"/>
  <c r="T54" i="1"/>
  <c r="K54" i="1"/>
  <c r="J54" i="1"/>
  <c r="V53" i="1"/>
  <c r="U53" i="1"/>
  <c r="T53" i="1"/>
  <c r="S53" i="1"/>
  <c r="R53" i="1"/>
  <c r="Q53" i="1"/>
  <c r="P53" i="1"/>
  <c r="O53" i="1"/>
  <c r="N53" i="1"/>
  <c r="M53" i="1"/>
  <c r="L53" i="1"/>
  <c r="K53" i="1"/>
  <c r="J53" i="1"/>
  <c r="I53" i="1"/>
  <c r="H53" i="1"/>
  <c r="G53" i="1"/>
  <c r="F53" i="1"/>
  <c r="E53" i="1"/>
  <c r="D53" i="1"/>
  <c r="V52" i="1"/>
  <c r="U52" i="1"/>
  <c r="T52" i="1"/>
  <c r="S52" i="1"/>
  <c r="R52" i="1"/>
  <c r="Q52" i="1"/>
  <c r="P52" i="1"/>
  <c r="O52" i="1"/>
  <c r="N52" i="1"/>
  <c r="M52" i="1"/>
  <c r="L52" i="1"/>
  <c r="K52" i="1"/>
  <c r="J52" i="1"/>
  <c r="I52" i="1"/>
  <c r="H52" i="1"/>
  <c r="G52" i="1"/>
  <c r="F52" i="1"/>
  <c r="E52" i="1"/>
  <c r="D52" i="1"/>
  <c r="V51" i="1"/>
  <c r="U51" i="1"/>
  <c r="T51" i="1"/>
  <c r="S51" i="1"/>
  <c r="R51" i="1"/>
  <c r="Q51" i="1"/>
  <c r="P51" i="1"/>
  <c r="O51" i="1"/>
  <c r="N51" i="1"/>
  <c r="M51" i="1"/>
  <c r="L51" i="1"/>
  <c r="K51" i="1"/>
  <c r="J51" i="1"/>
  <c r="I51" i="1"/>
  <c r="H51" i="1"/>
  <c r="G51" i="1"/>
  <c r="F51" i="1"/>
  <c r="E51" i="1"/>
  <c r="D51" i="1"/>
  <c r="V50" i="1"/>
  <c r="V54" i="1" s="1"/>
  <c r="U50" i="1"/>
  <c r="T50" i="1"/>
  <c r="S50" i="1"/>
  <c r="R50" i="1"/>
  <c r="Q50" i="1"/>
  <c r="P50" i="1"/>
  <c r="O50" i="1"/>
  <c r="N50" i="1"/>
  <c r="M50" i="1"/>
  <c r="L50" i="1"/>
  <c r="L54" i="1" s="1"/>
  <c r="K50" i="1"/>
  <c r="J50" i="1"/>
  <c r="I50" i="1"/>
  <c r="H50" i="1"/>
  <c r="G50" i="1"/>
  <c r="F50" i="1"/>
  <c r="E50" i="1"/>
  <c r="D50" i="1"/>
  <c r="V49" i="1"/>
  <c r="U49" i="1"/>
  <c r="T49" i="1"/>
  <c r="S49" i="1"/>
  <c r="R49" i="1"/>
  <c r="Q49" i="1"/>
  <c r="Q54" i="1" s="1"/>
  <c r="P49" i="1"/>
  <c r="P54" i="1" s="1"/>
  <c r="O49" i="1"/>
  <c r="N49" i="1"/>
  <c r="M49" i="1"/>
  <c r="M54" i="1" s="1"/>
  <c r="L49" i="1"/>
  <c r="K49" i="1"/>
  <c r="J49" i="1"/>
  <c r="I49" i="1"/>
  <c r="H49" i="1"/>
  <c r="G49" i="1"/>
  <c r="G54" i="1" s="1"/>
  <c r="F49" i="1"/>
  <c r="F54" i="1" s="1"/>
  <c r="E49" i="1"/>
  <c r="D49" i="1"/>
  <c r="V48" i="1"/>
  <c r="U48" i="1"/>
  <c r="T48" i="1"/>
  <c r="S48" i="1"/>
  <c r="S54" i="1" s="1"/>
  <c r="R48" i="1"/>
  <c r="R54" i="1" s="1"/>
  <c r="Q48" i="1"/>
  <c r="P48" i="1"/>
  <c r="O48" i="1"/>
  <c r="O54" i="1" s="1"/>
  <c r="N48" i="1"/>
  <c r="N54" i="1" s="1"/>
  <c r="M48" i="1"/>
  <c r="L48" i="1"/>
  <c r="K48" i="1"/>
  <c r="J48" i="1"/>
  <c r="I48" i="1"/>
  <c r="I54" i="1" s="1"/>
  <c r="H48" i="1"/>
  <c r="H54" i="1" s="1"/>
  <c r="G48" i="1"/>
  <c r="F48" i="1"/>
  <c r="E48" i="1"/>
  <c r="E54" i="1" s="1"/>
  <c r="D48" i="1"/>
  <c r="D54" i="1" s="1"/>
  <c r="N45" i="1"/>
  <c r="M45" i="1"/>
  <c r="D45" i="1"/>
  <c r="V44" i="1"/>
  <c r="U44" i="1"/>
  <c r="T44" i="1"/>
  <c r="S44" i="1"/>
  <c r="R44" i="1"/>
  <c r="Q44" i="1"/>
  <c r="P44" i="1"/>
  <c r="O44" i="1"/>
  <c r="N44" i="1"/>
  <c r="M44" i="1"/>
  <c r="L44" i="1"/>
  <c r="K44" i="1"/>
  <c r="J44" i="1"/>
  <c r="I44" i="1"/>
  <c r="H44" i="1"/>
  <c r="G44" i="1"/>
  <c r="F44" i="1"/>
  <c r="E44" i="1"/>
  <c r="D44" i="1"/>
  <c r="V43" i="1"/>
  <c r="U43" i="1"/>
  <c r="T43" i="1"/>
  <c r="S43" i="1"/>
  <c r="R43" i="1"/>
  <c r="Q43" i="1"/>
  <c r="P43" i="1"/>
  <c r="O43" i="1"/>
  <c r="N43" i="1"/>
  <c r="M43" i="1"/>
  <c r="L43" i="1"/>
  <c r="K43" i="1"/>
  <c r="J43" i="1"/>
  <c r="I43" i="1"/>
  <c r="H43" i="1"/>
  <c r="G43" i="1"/>
  <c r="F43" i="1"/>
  <c r="E43" i="1"/>
  <c r="D43" i="1"/>
  <c r="V42" i="1"/>
  <c r="U42" i="1"/>
  <c r="T42" i="1"/>
  <c r="S42" i="1"/>
  <c r="R42" i="1"/>
  <c r="Q42" i="1"/>
  <c r="P42" i="1"/>
  <c r="O42" i="1"/>
  <c r="N42" i="1"/>
  <c r="M42" i="1"/>
  <c r="L42" i="1"/>
  <c r="K42" i="1"/>
  <c r="J42" i="1"/>
  <c r="I42" i="1"/>
  <c r="H42" i="1"/>
  <c r="G42" i="1"/>
  <c r="F42" i="1"/>
  <c r="E42" i="1"/>
  <c r="D42" i="1"/>
  <c r="V41" i="1"/>
  <c r="U41" i="1"/>
  <c r="T41" i="1"/>
  <c r="S41" i="1"/>
  <c r="R41" i="1"/>
  <c r="Q41" i="1"/>
  <c r="P41" i="1"/>
  <c r="O41" i="1"/>
  <c r="O45" i="1" s="1"/>
  <c r="N41" i="1"/>
  <c r="M41" i="1"/>
  <c r="L41" i="1"/>
  <c r="K41" i="1"/>
  <c r="J41" i="1"/>
  <c r="I41" i="1"/>
  <c r="H41" i="1"/>
  <c r="G41" i="1"/>
  <c r="F41" i="1"/>
  <c r="E41" i="1"/>
  <c r="E45" i="1" s="1"/>
  <c r="D41" i="1"/>
  <c r="V40" i="1"/>
  <c r="U40" i="1"/>
  <c r="T40" i="1"/>
  <c r="T45" i="1" s="1"/>
  <c r="S40" i="1"/>
  <c r="S45" i="1" s="1"/>
  <c r="R40" i="1"/>
  <c r="Q40" i="1"/>
  <c r="P40" i="1"/>
  <c r="P45" i="1" s="1"/>
  <c r="O40" i="1"/>
  <c r="N40" i="1"/>
  <c r="M40" i="1"/>
  <c r="L40" i="1"/>
  <c r="K40" i="1"/>
  <c r="J40" i="1"/>
  <c r="J45" i="1" s="1"/>
  <c r="I40" i="1"/>
  <c r="I45" i="1" s="1"/>
  <c r="H40" i="1"/>
  <c r="G40" i="1"/>
  <c r="F40" i="1"/>
  <c r="F45" i="1" s="1"/>
  <c r="E40" i="1"/>
  <c r="D40" i="1"/>
  <c r="V39" i="1"/>
  <c r="V45" i="1" s="1"/>
  <c r="U39" i="1"/>
  <c r="U45" i="1" s="1"/>
  <c r="T39" i="1"/>
  <c r="S39" i="1"/>
  <c r="R39" i="1"/>
  <c r="R45" i="1" s="1"/>
  <c r="Q39" i="1"/>
  <c r="Q45" i="1" s="1"/>
  <c r="P39" i="1"/>
  <c r="O39" i="1"/>
  <c r="N39" i="1"/>
  <c r="M39" i="1"/>
  <c r="L39" i="1"/>
  <c r="L45" i="1" s="1"/>
  <c r="K39" i="1"/>
  <c r="K45" i="1" s="1"/>
  <c r="J39" i="1"/>
  <c r="I39" i="1"/>
  <c r="H39" i="1"/>
  <c r="H45" i="1" s="1"/>
  <c r="G39" i="1"/>
  <c r="G45" i="1" s="1"/>
  <c r="F39" i="1"/>
  <c r="E39" i="1"/>
  <c r="D39" i="1"/>
  <c r="V36" i="1"/>
  <c r="Q36" i="1"/>
  <c r="P36" i="1"/>
  <c r="L36" i="1"/>
  <c r="G36" i="1"/>
  <c r="F36" i="1"/>
  <c r="V35" i="1"/>
  <c r="U35" i="1"/>
  <c r="T35" i="1"/>
  <c r="S35" i="1"/>
  <c r="R35" i="1"/>
  <c r="Q35" i="1"/>
  <c r="P35" i="1"/>
  <c r="O35" i="1"/>
  <c r="N35" i="1"/>
  <c r="M35" i="1"/>
  <c r="L35" i="1"/>
  <c r="K35" i="1"/>
  <c r="J35" i="1"/>
  <c r="I35" i="1"/>
  <c r="H35" i="1"/>
  <c r="G35" i="1"/>
  <c r="F35" i="1"/>
  <c r="E35" i="1"/>
  <c r="D35" i="1"/>
  <c r="V34" i="1"/>
  <c r="U34" i="1"/>
  <c r="U36" i="1" s="1"/>
  <c r="T34" i="1"/>
  <c r="T36" i="1" s="1"/>
  <c r="S34" i="1"/>
  <c r="R34" i="1"/>
  <c r="R36" i="1" s="1"/>
  <c r="Q34" i="1"/>
  <c r="P34" i="1"/>
  <c r="O34" i="1"/>
  <c r="N34" i="1"/>
  <c r="M34" i="1"/>
  <c r="L34" i="1"/>
  <c r="K34" i="1"/>
  <c r="K36" i="1" s="1"/>
  <c r="J34" i="1"/>
  <c r="J36" i="1" s="1"/>
  <c r="I34" i="1"/>
  <c r="H34" i="1"/>
  <c r="H36" i="1" s="1"/>
  <c r="G34" i="1"/>
  <c r="F34" i="1"/>
  <c r="E34" i="1"/>
  <c r="D34" i="1"/>
  <c r="V33" i="1"/>
  <c r="U33" i="1"/>
  <c r="T33" i="1"/>
  <c r="S33" i="1"/>
  <c r="S36" i="1" s="1"/>
  <c r="R33" i="1"/>
  <c r="Q33" i="1"/>
  <c r="P33" i="1"/>
  <c r="O33" i="1"/>
  <c r="O36" i="1" s="1"/>
  <c r="N33" i="1"/>
  <c r="N36" i="1" s="1"/>
  <c r="M33" i="1"/>
  <c r="M36" i="1" s="1"/>
  <c r="L33" i="1"/>
  <c r="K33" i="1"/>
  <c r="J33" i="1"/>
  <c r="I33" i="1"/>
  <c r="I36" i="1" s="1"/>
  <c r="H33" i="1"/>
  <c r="G33" i="1"/>
  <c r="F33" i="1"/>
  <c r="E33" i="1"/>
  <c r="E36" i="1" s="1"/>
  <c r="D33" i="1"/>
  <c r="D36" i="1" s="1"/>
  <c r="V29" i="1"/>
  <c r="U29" i="1"/>
  <c r="T29" i="1"/>
  <c r="S29" i="1"/>
  <c r="R29" i="1"/>
  <c r="Q29" i="1"/>
  <c r="P29" i="1"/>
  <c r="O29" i="1"/>
  <c r="N29" i="1"/>
  <c r="M29" i="1"/>
  <c r="L29" i="1"/>
  <c r="K29" i="1"/>
  <c r="J29" i="1"/>
  <c r="I29" i="1"/>
  <c r="H29" i="1"/>
  <c r="G29" i="1"/>
  <c r="F29" i="1"/>
  <c r="E29" i="1"/>
  <c r="D29" i="1"/>
  <c r="V28" i="1"/>
  <c r="U28" i="1"/>
  <c r="T28" i="1"/>
  <c r="S28" i="1"/>
  <c r="R28" i="1"/>
  <c r="Q28" i="1"/>
  <c r="P28" i="1"/>
  <c r="O28" i="1"/>
  <c r="N28" i="1"/>
  <c r="M28" i="1"/>
  <c r="L28" i="1"/>
  <c r="K28" i="1"/>
  <c r="J28" i="1"/>
  <c r="I28" i="1"/>
  <c r="H28" i="1"/>
  <c r="G28" i="1"/>
  <c r="F28" i="1"/>
  <c r="E28" i="1"/>
  <c r="D28" i="1"/>
  <c r="V27" i="1"/>
  <c r="U27" i="1"/>
  <c r="T27" i="1"/>
  <c r="S27" i="1"/>
  <c r="R27" i="1"/>
  <c r="Q27" i="1"/>
  <c r="P27" i="1"/>
  <c r="O27" i="1"/>
  <c r="N27" i="1"/>
  <c r="M27" i="1"/>
  <c r="L27" i="1"/>
  <c r="K27" i="1"/>
  <c r="J27" i="1"/>
  <c r="I27" i="1"/>
  <c r="H27" i="1"/>
  <c r="G27" i="1"/>
  <c r="F27" i="1"/>
  <c r="E27" i="1"/>
  <c r="D27" i="1"/>
  <c r="V26" i="1"/>
  <c r="U26" i="1"/>
  <c r="T26" i="1"/>
  <c r="S26" i="1"/>
  <c r="R26" i="1"/>
  <c r="Q26" i="1"/>
  <c r="P26" i="1"/>
  <c r="O26" i="1"/>
  <c r="N26" i="1"/>
  <c r="M26" i="1"/>
  <c r="L26" i="1"/>
  <c r="K26" i="1"/>
  <c r="J26" i="1"/>
  <c r="I26" i="1"/>
  <c r="H26" i="1"/>
  <c r="G26" i="1"/>
  <c r="F26" i="1"/>
  <c r="E26" i="1"/>
  <c r="D26" i="1"/>
  <c r="V25" i="1"/>
  <c r="U25" i="1"/>
  <c r="T25" i="1"/>
  <c r="S25" i="1"/>
  <c r="R25" i="1"/>
  <c r="Q25" i="1"/>
  <c r="P25" i="1"/>
  <c r="O25" i="1"/>
  <c r="N25" i="1"/>
  <c r="M25" i="1"/>
  <c r="L25" i="1"/>
  <c r="K25" i="1"/>
  <c r="J25" i="1"/>
  <c r="I25" i="1"/>
  <c r="H25" i="1"/>
  <c r="G25" i="1"/>
  <c r="F25" i="1"/>
  <c r="E25" i="1"/>
  <c r="D25" i="1"/>
  <c r="V24" i="1"/>
  <c r="U24" i="1"/>
  <c r="T24" i="1"/>
  <c r="S24" i="1"/>
  <c r="R24" i="1"/>
  <c r="Q24" i="1"/>
  <c r="P24" i="1"/>
  <c r="O24" i="1"/>
  <c r="N24" i="1"/>
  <c r="M24" i="1"/>
  <c r="L24" i="1"/>
  <c r="K24" i="1"/>
  <c r="J24" i="1"/>
  <c r="I24" i="1"/>
  <c r="H24" i="1"/>
  <c r="G24" i="1"/>
  <c r="F24" i="1"/>
  <c r="E24" i="1"/>
  <c r="D24" i="1"/>
  <c r="V23" i="1"/>
  <c r="U23" i="1"/>
  <c r="T23" i="1"/>
  <c r="S23" i="1"/>
  <c r="R23" i="1"/>
  <c r="Q23" i="1"/>
  <c r="P23" i="1"/>
  <c r="O23" i="1"/>
  <c r="N23" i="1"/>
  <c r="M23" i="1"/>
  <c r="L23" i="1"/>
  <c r="K23" i="1"/>
  <c r="J23" i="1"/>
  <c r="I23" i="1"/>
  <c r="H23" i="1"/>
  <c r="G23" i="1"/>
  <c r="F23" i="1"/>
  <c r="E23" i="1"/>
  <c r="D23" i="1"/>
  <c r="V22" i="1"/>
  <c r="U22" i="1"/>
  <c r="T22" i="1"/>
  <c r="S22" i="1"/>
  <c r="R22" i="1"/>
  <c r="Q22" i="1"/>
  <c r="P22" i="1"/>
  <c r="O22" i="1"/>
  <c r="N22" i="1"/>
  <c r="M22" i="1"/>
  <c r="L22" i="1"/>
  <c r="K22" i="1"/>
  <c r="J22" i="1"/>
  <c r="I22" i="1"/>
  <c r="H22" i="1"/>
  <c r="G22" i="1"/>
  <c r="F22" i="1"/>
  <c r="E22" i="1"/>
  <c r="D22" i="1"/>
  <c r="V21" i="1"/>
  <c r="U21" i="1"/>
  <c r="T21" i="1"/>
  <c r="S21" i="1"/>
  <c r="R21" i="1"/>
  <c r="Q21" i="1"/>
  <c r="P21" i="1"/>
  <c r="O21" i="1"/>
  <c r="N21" i="1"/>
  <c r="M21" i="1"/>
  <c r="L21" i="1"/>
  <c r="K21" i="1"/>
  <c r="J21" i="1"/>
  <c r="I21" i="1"/>
  <c r="H21" i="1"/>
  <c r="G21" i="1"/>
  <c r="F21" i="1"/>
  <c r="E21" i="1"/>
  <c r="D21" i="1"/>
  <c r="V20" i="1"/>
  <c r="V30" i="1" s="1"/>
  <c r="U20" i="1"/>
  <c r="U30" i="1" s="1"/>
  <c r="T20" i="1"/>
  <c r="T30" i="1" s="1"/>
  <c r="S20" i="1"/>
  <c r="S30" i="1" s="1"/>
  <c r="R20" i="1"/>
  <c r="R30" i="1" s="1"/>
  <c r="Q20" i="1"/>
  <c r="Q30" i="1" s="1"/>
  <c r="P20" i="1"/>
  <c r="P30" i="1" s="1"/>
  <c r="O20" i="1"/>
  <c r="O30" i="1" s="1"/>
  <c r="N20" i="1"/>
  <c r="N30" i="1" s="1"/>
  <c r="M20" i="1"/>
  <c r="M30" i="1" s="1"/>
  <c r="L20" i="1"/>
  <c r="L30" i="1" s="1"/>
  <c r="K20" i="1"/>
  <c r="K30" i="1" s="1"/>
  <c r="J20" i="1"/>
  <c r="J30" i="1" s="1"/>
  <c r="I20" i="1"/>
  <c r="I30" i="1" s="1"/>
  <c r="H20" i="1"/>
  <c r="H30" i="1" s="1"/>
  <c r="G20" i="1"/>
  <c r="G30" i="1" s="1"/>
  <c r="F20" i="1"/>
  <c r="F30" i="1" s="1"/>
  <c r="E20" i="1"/>
  <c r="E30" i="1" s="1"/>
  <c r="D20" i="1"/>
  <c r="D30" i="1" s="1"/>
  <c r="U17" i="1"/>
  <c r="K17" i="1"/>
  <c r="V16" i="1"/>
  <c r="U16" i="1"/>
  <c r="T16" i="1"/>
  <c r="S16" i="1"/>
  <c r="R16" i="1"/>
  <c r="Q16" i="1"/>
  <c r="P16" i="1"/>
  <c r="O16" i="1"/>
  <c r="N16" i="1"/>
  <c r="M16" i="1"/>
  <c r="L16" i="1"/>
  <c r="K16" i="1"/>
  <c r="J16" i="1"/>
  <c r="I16" i="1"/>
  <c r="H16" i="1"/>
  <c r="G16" i="1"/>
  <c r="F16" i="1"/>
  <c r="E16" i="1"/>
  <c r="D16" i="1"/>
  <c r="V15" i="1"/>
  <c r="U15" i="1"/>
  <c r="T15" i="1"/>
  <c r="S15" i="1"/>
  <c r="R15" i="1"/>
  <c r="Q15" i="1"/>
  <c r="P15" i="1"/>
  <c r="O15" i="1"/>
  <c r="N15" i="1"/>
  <c r="M15" i="1"/>
  <c r="L15" i="1"/>
  <c r="K15" i="1"/>
  <c r="J15" i="1"/>
  <c r="I15" i="1"/>
  <c r="H15" i="1"/>
  <c r="G15" i="1"/>
  <c r="F15" i="1"/>
  <c r="E15" i="1"/>
  <c r="D15" i="1"/>
  <c r="V14" i="1"/>
  <c r="U14" i="1"/>
  <c r="T14" i="1"/>
  <c r="S14" i="1"/>
  <c r="R14" i="1"/>
  <c r="Q14" i="1"/>
  <c r="P14" i="1"/>
  <c r="O14" i="1"/>
  <c r="N14" i="1"/>
  <c r="M14" i="1"/>
  <c r="L14" i="1"/>
  <c r="K14" i="1"/>
  <c r="J14" i="1"/>
  <c r="I14" i="1"/>
  <c r="H14" i="1"/>
  <c r="G14" i="1"/>
  <c r="F14" i="1"/>
  <c r="E14" i="1"/>
  <c r="D14" i="1"/>
  <c r="V13" i="1"/>
  <c r="U13" i="1"/>
  <c r="T13" i="1"/>
  <c r="S13" i="1"/>
  <c r="R13" i="1"/>
  <c r="Q13" i="1"/>
  <c r="P13" i="1"/>
  <c r="O13" i="1"/>
  <c r="N13" i="1"/>
  <c r="M13" i="1"/>
  <c r="M17" i="1" s="1"/>
  <c r="L13" i="1"/>
  <c r="K13" i="1"/>
  <c r="J13" i="1"/>
  <c r="I13" i="1"/>
  <c r="H13" i="1"/>
  <c r="G13" i="1"/>
  <c r="F13" i="1"/>
  <c r="E13" i="1"/>
  <c r="D13" i="1"/>
  <c r="V12" i="1"/>
  <c r="V17" i="1" s="1"/>
  <c r="U12" i="1"/>
  <c r="T12" i="1"/>
  <c r="S12" i="1"/>
  <c r="R12" i="1"/>
  <c r="R17" i="1" s="1"/>
  <c r="Q12" i="1"/>
  <c r="P12" i="1"/>
  <c r="O12" i="1"/>
  <c r="N12" i="1"/>
  <c r="N17" i="1" s="1"/>
  <c r="M12" i="1"/>
  <c r="L12" i="1"/>
  <c r="L17" i="1" s="1"/>
  <c r="K12" i="1"/>
  <c r="J12" i="1"/>
  <c r="I12" i="1"/>
  <c r="H12" i="1"/>
  <c r="H17" i="1" s="1"/>
  <c r="G12" i="1"/>
  <c r="F12" i="1"/>
  <c r="E12" i="1"/>
  <c r="D12" i="1"/>
  <c r="D17" i="1" s="1"/>
  <c r="V11" i="1"/>
  <c r="U11" i="1"/>
  <c r="T11" i="1"/>
  <c r="T17" i="1" s="1"/>
  <c r="S11" i="1"/>
  <c r="S17" i="1" s="1"/>
  <c r="R11" i="1"/>
  <c r="Q11" i="1"/>
  <c r="Q17" i="1" s="1"/>
  <c r="P11" i="1"/>
  <c r="P17" i="1" s="1"/>
  <c r="O11" i="1"/>
  <c r="O17" i="1" s="1"/>
  <c r="N11" i="1"/>
  <c r="M11" i="1"/>
  <c r="L11" i="1"/>
  <c r="K11" i="1"/>
  <c r="J11" i="1"/>
  <c r="J17" i="1" s="1"/>
  <c r="I11" i="1"/>
  <c r="I17" i="1" s="1"/>
  <c r="H11" i="1"/>
  <c r="G11" i="1"/>
  <c r="G17" i="1" s="1"/>
  <c r="F11" i="1"/>
  <c r="F17" i="1" s="1"/>
  <c r="E11" i="1"/>
  <c r="E17" i="1" s="1"/>
  <c r="D11" i="1"/>
  <c r="T8" i="1"/>
  <c r="P8" i="1"/>
  <c r="O8" i="1"/>
  <c r="N8" i="1"/>
  <c r="J8" i="1"/>
  <c r="F8" i="1"/>
  <c r="E8" i="1"/>
  <c r="D8" i="1"/>
  <c r="V7" i="1"/>
  <c r="U7" i="1"/>
  <c r="T7" i="1"/>
  <c r="S7" i="1"/>
  <c r="R7" i="1"/>
  <c r="Q7" i="1"/>
  <c r="P7" i="1"/>
  <c r="O7" i="1"/>
  <c r="N7" i="1"/>
  <c r="M7" i="1"/>
  <c r="L7" i="1"/>
  <c r="K7" i="1"/>
  <c r="J7" i="1"/>
  <c r="I7" i="1"/>
  <c r="H7" i="1"/>
  <c r="G7" i="1"/>
  <c r="F7" i="1"/>
  <c r="E7" i="1"/>
  <c r="D7" i="1"/>
  <c r="V6" i="1"/>
  <c r="U6" i="1"/>
  <c r="T6" i="1"/>
  <c r="S6" i="1"/>
  <c r="S8" i="1" s="1"/>
  <c r="R6" i="1"/>
  <c r="R8" i="1" s="1"/>
  <c r="Q6" i="1"/>
  <c r="P6" i="1"/>
  <c r="O6" i="1"/>
  <c r="N6" i="1"/>
  <c r="M6" i="1"/>
  <c r="L6" i="1"/>
  <c r="K6" i="1"/>
  <c r="J6" i="1"/>
  <c r="I6" i="1"/>
  <c r="I8" i="1" s="1"/>
  <c r="H6" i="1"/>
  <c r="H8" i="1" s="1"/>
  <c r="G6" i="1"/>
  <c r="F6" i="1"/>
  <c r="E6" i="1"/>
  <c r="D6" i="1"/>
  <c r="V5" i="1"/>
  <c r="V8" i="1" s="1"/>
  <c r="U5" i="1"/>
  <c r="U8" i="1" s="1"/>
  <c r="T5" i="1"/>
  <c r="S5" i="1"/>
  <c r="R5" i="1"/>
  <c r="Q5" i="1"/>
  <c r="Q8" i="1" s="1"/>
  <c r="P5" i="1"/>
  <c r="O5" i="1"/>
  <c r="N5" i="1"/>
  <c r="M5" i="1"/>
  <c r="M8" i="1" s="1"/>
  <c r="L5" i="1"/>
  <c r="L8" i="1" s="1"/>
  <c r="K5" i="1"/>
  <c r="K8" i="1" s="1"/>
  <c r="J5" i="1"/>
  <c r="I5" i="1"/>
  <c r="H5" i="1"/>
  <c r="G5" i="1"/>
  <c r="G8" i="1" s="1"/>
  <c r="F5" i="1"/>
  <c r="E5" i="1"/>
  <c r="D5" i="1"/>
</calcChain>
</file>

<file path=xl/sharedStrings.xml><?xml version="1.0" encoding="utf-8"?>
<sst xmlns="http://schemas.openxmlformats.org/spreadsheetml/2006/main" count="158" uniqueCount="102">
  <si>
    <t>COUNTRY - COUNTRY</t>
  </si>
  <si>
    <t>Q1 - 最後に、あなたについて3つだけ教えてください。
年齢を教えてください。</t>
  </si>
  <si>
    <t>Q2 - 性別を教えてください。</t>
  </si>
  <si>
    <t>Q3 - 現在のあなたの個人年収を教えてください。</t>
  </si>
  <si>
    <t>Count</t>
  </si>
  <si>
    <t>Japan</t>
  </si>
  <si>
    <t>Singapore</t>
  </si>
  <si>
    <t>Vietnam</t>
  </si>
  <si>
    <t>18歳未満</t>
  </si>
  <si>
    <t>18–29歳</t>
  </si>
  <si>
    <t>30–39歳</t>
  </si>
  <si>
    <t>40–49歳</t>
  </si>
  <si>
    <t>50–59歳</t>
  </si>
  <si>
    <t>60歳以上</t>
  </si>
  <si>
    <t>男性</t>
  </si>
  <si>
    <t>女性</t>
  </si>
  <si>
    <t>その他</t>
  </si>
  <si>
    <t>300万円未満</t>
  </si>
  <si>
    <t>300万円から600万円</t>
  </si>
  <si>
    <t>600万円から1000万円</t>
  </si>
  <si>
    <t>1000万円から2,000万円</t>
  </si>
  <si>
    <t>2000万円以上</t>
  </si>
  <si>
    <t>答えたくない</t>
  </si>
  <si>
    <t>Q4 - 訪日経験はありますか？</t>
  </si>
  <si>
    <t>ある</t>
  </si>
  <si>
    <t>ないが訪問したい</t>
  </si>
  <si>
    <t>ないし、訪問予定もない</t>
  </si>
  <si>
    <t>Total</t>
  </si>
  <si>
    <t>Q5 - 日本の商品で以下の中から興味がある分野を選択してください。（複数選択可）</t>
  </si>
  <si>
    <t>食品（例：お茶、醤油、和菓子など）</t>
  </si>
  <si>
    <t>ファッション・アクセサリー（例：ユニクロ、着物、小物など）</t>
  </si>
  <si>
    <t>家庭用品（例：食器、調理器具、文具など）</t>
  </si>
  <si>
    <t>テクノロジー（例：カメラ、家電、車など）</t>
  </si>
  <si>
    <t>日本の伝統工芸品（例：陶器、木工品、和紙など）</t>
  </si>
  <si>
    <t>Q5_1 - 日本の伝統工芸品（例：陶器、木工品、和紙など）に興味がない理由はなんですか？</t>
  </si>
  <si>
    <t>価格が高いと感じる</t>
  </si>
  <si>
    <t>日常生活で使う機会が少ない</t>
  </si>
  <si>
    <t>デザインが自分の好みに合わない</t>
  </si>
  <si>
    <t>製品の価値や背景について知らない</t>
  </si>
  <si>
    <t>他の国の工芸品に興味がある</t>
  </si>
  <si>
    <t>購入場所や方法がわからない</t>
  </si>
  <si>
    <t>品質や耐久性に不安がある</t>
  </si>
  <si>
    <t>興味を持つきっかけがなかった</t>
  </si>
  <si>
    <t>文化的な違いを感じる</t>
  </si>
  <si>
    <t>Q6 - これまでに日本の伝統工芸品（例：陶器、木工品、和紙など）を購入したことがありますか？</t>
  </si>
  <si>
    <t>はい</t>
  </si>
  <si>
    <t>いいえ</t>
  </si>
  <si>
    <t>自分で購入したことはないが、人からもらったことはある。</t>
  </si>
  <si>
    <t>Q7 - 購入した、または興味を持った日本の伝統工芸品は何ですか？（複数選択可）</t>
  </si>
  <si>
    <t>陶器</t>
  </si>
  <si>
    <t>木工品</t>
  </si>
  <si>
    <t>藍染</t>
  </si>
  <si>
    <t>着物・浴衣</t>
  </si>
  <si>
    <t>和紙</t>
  </si>
  <si>
    <t>Q8 - 日本の伝統工芸品に魅力を感じる理由を教えてください。（複数選択可）</t>
  </si>
  <si>
    <t>美しいデザイン</t>
  </si>
  <si>
    <t>高品質な素材</t>
  </si>
  <si>
    <t>歴史や文化的価値</t>
  </si>
  <si>
    <t>環境に優しい</t>
  </si>
  <si>
    <t>実用的である</t>
  </si>
  <si>
    <t>Q9 - これまでに購入した工芸品の価格帯はどのくらいでしたか？</t>
  </si>
  <si>
    <t>3,000円未満</t>
  </si>
  <si>
    <t>3,000円から10,000円</t>
  </si>
  <si>
    <t>10,001円から30,000円</t>
  </si>
  <si>
    <t>30,001円から50,000円</t>
  </si>
  <si>
    <t>50,001円以上</t>
  </si>
  <si>
    <t>Q10 - これまでに日本の伝統工芸品を購入したことがある方にお伺いします。それをどこで購入しましたか？（複数選択可）</t>
  </si>
  <si>
    <t>日本を訪問した際に現地で購入</t>
  </si>
  <si>
    <t>オンラインショップ（日本国内のサイト）</t>
  </si>
  <si>
    <t>オンラインショップ（自国のサイト）</t>
  </si>
  <si>
    <t>百貨店やショッピングモール</t>
  </si>
  <si>
    <t>専門店やギャラリー</t>
  </si>
  <si>
    <t>展示会やイベント（例：クラフトフェア）</t>
  </si>
  <si>
    <t>Q11 - 藍染という技法についてご存知ですか？</t>
  </si>
  <si>
    <t>よく知っている</t>
  </si>
  <si>
    <t>聞いたことがあるが詳しく知らない</t>
  </si>
  <si>
    <t>全く知らない</t>
  </si>
  <si>
    <t>Q12 - 藍染とは、植物の天然染料で布や糸を深い青色に染める日本の伝統技法です。美しさと防臭・防虫効果があり、糸を丈夫にするため、古くから衣類や日用品に使われています。
藍染製品を購入したいと思う場合、以下のどの要素が重要ですか？（複数選択可）</t>
  </si>
  <si>
    <t>デザイン</t>
  </si>
  <si>
    <t>機能性</t>
  </si>
  <si>
    <t>手作業の伝統技術</t>
  </si>
  <si>
    <t>自然由来の素材</t>
  </si>
  <si>
    <t>ブランドのストーリーや背景</t>
  </si>
  <si>
    <t>購入したいと思わない</t>
  </si>
  <si>
    <t>Q13 - 以下の藍染製品について、あなたが最も興味があるものを教えてください。（1つ選択）</t>
  </si>
  <si>
    <t>藍染め手ぬぐい
江戸時代から伝わる藍染の技法により、天然素材のみで仕立てた手ぬぐい。藍は抗菌・防臭に優れているので肌を清潔に保ってくれます。また吸収性と速乾性が高く、汗拭きや入浴時にも赤ちゃんから大人まで広く日常使いにピッタリです。
●素材
綿（コットン）100%
藍
●金額
2,000円</t>
  </si>
  <si>
    <t>藍染暖簾
江戸時代から続く「武州正藍染」という技法を受け継いで作られ、深い青と模様が美しい暖簾。空気の流れを妨げず空間を仕切ったり、インテリアとしての空間美を演出してくれます。
●素材    100%
綿（コットン）100%
藍
●金額
8,000円</t>
  </si>
  <si>
    <t>藍染め食器
藍染の深い青色と木材ならではの木目が美しく映える藍染食器。独自の技法で木材を染めている伝統工芸品で、染まり具合が一つ一つ異なる唯一無二のデザインです。毎日の食卓からインテリアまで、幅広く使用いただけます。
●素材
木材（桜、ケヤキ等）100%
藍
●金額
12,000円</t>
  </si>
  <si>
    <t>Q14 - 興味を持った理由を具体的に教えてください。</t>
  </si>
  <si>
    <t>デザインが魅力的だったから</t>
  </si>
  <si>
    <t>色合いが美しかったから</t>
  </si>
  <si>
    <t>品質が高いと感じたから</t>
  </si>
  <si>
    <t>伝統的な技法が使われているから</t>
  </si>
  <si>
    <t>他の商品と比べて独自性があったから</t>
  </si>
  <si>
    <t>価格が適正だと感じたから</t>
  </si>
  <si>
    <t>環境に優しい素材が使われているから</t>
  </si>
  <si>
    <t>Q15 - 藍染製品とコラボしてほしい商品カテゴリーを教えてください。（複数選択可）</t>
  </si>
  <si>
    <t>衣類（シャツ、スカーフなど）</t>
  </si>
  <si>
    <t>家庭用品（テーブルクロス、クッションカバーなど）</t>
  </si>
  <si>
    <t>ファッション小物（バッグ、帽子など）</t>
  </si>
  <si>
    <t>インテリア（壁掛け、ランプシェードなど）</t>
  </si>
  <si>
    <t>Q1 - 
年齢を教えてください。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</si>
</sst>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ＭＳ Ｐゴシック"/>
      <family val="2"/>
      <scheme val="minor"/>
    </font>
    <font>
      <b/>
      <sz val="11"/>
      <color rgb="FF52647A"/>
      <name val="Calibri"/>
    </font>
    <font>
      <sz val="11"/>
      <color rgb="FF52647A"/>
      <name val="Calibri"/>
    </font>
    <font>
      <sz val="6"/>
      <name val="ＭＳ Ｐゴシック"/>
      <family val="3"/>
      <charset val="128"/>
      <scheme val="minor"/>
    </font>
  </fonts>
  <fills count="5">
    <fill>
      <patternFill patternType="none"/>
    </fill>
    <fill>
      <patternFill patternType="gray125"/>
    </fill>
    <fill>
      <patternFill patternType="solid">
        <fgColor rgb="FFDCEFEB"/>
      </patternFill>
    </fill>
    <fill>
      <patternFill patternType="solid">
        <fgColor rgb="FFA6D8CC"/>
      </patternFill>
    </fill>
    <fill>
      <patternFill patternType="solid">
        <fgColor rgb="FFD9D9D9"/>
      </patternFill>
    </fill>
  </fills>
  <borders count="2">
    <border>
      <left/>
      <right/>
      <top/>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2">
    <xf numFmtId="0" fontId="0" fillId="0" borderId="0" xfId="0"/>
    <xf numFmtId="0" fontId="2" fillId="0" borderId="0" xfId="0" applyFont="1"/>
    <xf numFmtId="0" fontId="2" fillId="2" borderId="1" xfId="0" applyFont="1" applyFill="1" applyBorder="1"/>
    <xf numFmtId="0" fontId="1" fillId="3" borderId="1" xfId="0" applyFont="1" applyFill="1" applyBorder="1"/>
    <xf numFmtId="0" fontId="1" fillId="4" borderId="1" xfId="0" applyFont="1" applyFill="1" applyBorder="1"/>
    <xf numFmtId="10" fontId="0" fillId="0" borderId="0" xfId="0" applyNumberFormat="1"/>
    <xf numFmtId="10" fontId="2" fillId="2" borderId="1" xfId="0" applyNumberFormat="1" applyFont="1" applyFill="1" applyBorder="1"/>
    <xf numFmtId="10" fontId="2" fillId="0" borderId="0" xfId="0" applyNumberFormat="1" applyFont="1"/>
    <xf numFmtId="10" fontId="1" fillId="4" borderId="1" xfId="0" applyNumberFormat="1" applyFont="1" applyFill="1" applyBorder="1"/>
    <xf numFmtId="10" fontId="1" fillId="3" borderId="1" xfId="0" applyNumberFormat="1" applyFont="1" applyFill="1" applyBorder="1"/>
    <xf numFmtId="0" fontId="1" fillId="2" borderId="1" xfId="0" applyFont="1" applyFill="1" applyBorder="1" applyAlignment="1">
      <alignment horizontal="center" vertical="center" wrapText="1"/>
    </xf>
    <xf numFmtId="0" fontId="0" fillId="0" borderId="0" xfId="0"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V137"/>
  <sheetViews>
    <sheetView tabSelected="1" workbookViewId="0">
      <pane xSplit="3" ySplit="3" topLeftCell="D4" activePane="bottomRight" state="frozen"/>
      <selection pane="topRight"/>
      <selection pane="bottomLeft"/>
      <selection pane="bottomRight" activeCell="B2" sqref="B2"/>
    </sheetView>
  </sheetViews>
  <sheetFormatPr defaultRowHeight="13.5" x14ac:dyDescent="0.15"/>
  <cols>
    <col min="2" max="3" width="30" customWidth="1"/>
  </cols>
  <sheetData>
    <row r="2" spans="2:22" ht="42" customHeight="1" x14ac:dyDescent="0.15">
      <c r="E2" s="10" t="s">
        <v>0</v>
      </c>
      <c r="F2" s="10"/>
      <c r="G2" s="10"/>
      <c r="H2" s="11" t="s">
        <v>101</v>
      </c>
      <c r="I2" s="11"/>
      <c r="J2" s="11"/>
      <c r="K2" s="11"/>
      <c r="L2" s="11"/>
      <c r="M2" s="11"/>
      <c r="N2" s="10" t="s">
        <v>2</v>
      </c>
      <c r="O2" s="10"/>
      <c r="P2" s="10"/>
      <c r="Q2" s="11" t="s">
        <v>3</v>
      </c>
      <c r="R2" s="11"/>
      <c r="S2" s="11"/>
      <c r="T2" s="11"/>
      <c r="U2" s="11"/>
      <c r="V2" s="11"/>
    </row>
    <row r="3" spans="2:22" ht="15" x14ac:dyDescent="0.25">
      <c r="D3" s="1" t="s">
        <v>4</v>
      </c>
      <c r="E3" s="2" t="s">
        <v>5</v>
      </c>
      <c r="F3" s="2" t="s">
        <v>6</v>
      </c>
      <c r="G3" s="2" t="s">
        <v>7</v>
      </c>
      <c r="H3" s="1" t="s">
        <v>8</v>
      </c>
      <c r="I3" s="1" t="s">
        <v>9</v>
      </c>
      <c r="J3" s="1" t="s">
        <v>10</v>
      </c>
      <c r="K3" s="1" t="s">
        <v>11</v>
      </c>
      <c r="L3" s="1" t="s">
        <v>12</v>
      </c>
      <c r="M3" s="1" t="s">
        <v>13</v>
      </c>
      <c r="N3" s="2" t="s">
        <v>14</v>
      </c>
      <c r="O3" s="2" t="s">
        <v>15</v>
      </c>
      <c r="P3" s="2" t="s">
        <v>16</v>
      </c>
      <c r="Q3" s="1" t="s">
        <v>17</v>
      </c>
      <c r="R3" s="1" t="s">
        <v>18</v>
      </c>
      <c r="S3" s="1" t="s">
        <v>19</v>
      </c>
      <c r="T3" s="1" t="s">
        <v>20</v>
      </c>
      <c r="U3" s="1" t="s">
        <v>21</v>
      </c>
      <c r="V3" s="1" t="s">
        <v>22</v>
      </c>
    </row>
    <row r="4" spans="2:22" ht="15" x14ac:dyDescent="0.25">
      <c r="B4" s="3" t="s">
        <v>4</v>
      </c>
      <c r="C4" s="3"/>
      <c r="D4" s="4">
        <v>200</v>
      </c>
      <c r="E4" s="3">
        <v>0</v>
      </c>
      <c r="F4" s="3">
        <v>100</v>
      </c>
      <c r="G4" s="3">
        <v>100</v>
      </c>
      <c r="H4" s="4">
        <v>1</v>
      </c>
      <c r="I4" s="4">
        <v>52</v>
      </c>
      <c r="J4" s="4">
        <v>89</v>
      </c>
      <c r="K4" s="4">
        <v>31</v>
      </c>
      <c r="L4" s="4">
        <v>20</v>
      </c>
      <c r="M4" s="4">
        <v>7</v>
      </c>
      <c r="N4" s="3">
        <v>95</v>
      </c>
      <c r="O4" s="3">
        <v>105</v>
      </c>
      <c r="P4" s="3">
        <v>0</v>
      </c>
      <c r="Q4" s="4">
        <v>13</v>
      </c>
      <c r="R4" s="4">
        <v>19</v>
      </c>
      <c r="S4" s="4">
        <v>58</v>
      </c>
      <c r="T4" s="4">
        <v>59</v>
      </c>
      <c r="U4" s="4">
        <v>46</v>
      </c>
      <c r="V4" s="4">
        <v>5</v>
      </c>
    </row>
    <row r="5" spans="2:22" ht="15" x14ac:dyDescent="0.25">
      <c r="B5" s="10" t="s">
        <v>23</v>
      </c>
      <c r="C5" s="2" t="s">
        <v>24</v>
      </c>
      <c r="D5" s="5">
        <f>IF(ISERROR(156/D4),0,156/D4)</f>
        <v>0.78</v>
      </c>
      <c r="E5" s="6">
        <f>IF(ISERROR(0/E4),0,0/E4)</f>
        <v>0</v>
      </c>
      <c r="F5" s="6">
        <f>IF(ISERROR(84/F4),0,84/F4)</f>
        <v>0.84</v>
      </c>
      <c r="G5" s="6">
        <f>IF(ISERROR(72/G4),0,72/G4)</f>
        <v>0.72</v>
      </c>
      <c r="H5" s="7">
        <f>IF(ISERROR(0/H4),0,0/H4)</f>
        <v>0</v>
      </c>
      <c r="I5" s="7">
        <f>IF(ISERROR(38/I4),0,38/I4)</f>
        <v>0.73076923076923073</v>
      </c>
      <c r="J5" s="7">
        <f>IF(ISERROR(73/J4),0,73/J4)</f>
        <v>0.8202247191011236</v>
      </c>
      <c r="K5" s="7">
        <f>IF(ISERROR(22/K4),0,22/K4)</f>
        <v>0.70967741935483875</v>
      </c>
      <c r="L5" s="7">
        <f>IF(ISERROR(17/L4),0,17/L4)</f>
        <v>0.85</v>
      </c>
      <c r="M5" s="7">
        <f>IF(ISERROR(6/M4),0,6/M4)</f>
        <v>0.8571428571428571</v>
      </c>
      <c r="N5" s="6">
        <f>IF(ISERROR(74/N4),0,74/N4)</f>
        <v>0.77894736842105261</v>
      </c>
      <c r="O5" s="6">
        <f>IF(ISERROR(82/O4),0,82/O4)</f>
        <v>0.78095238095238095</v>
      </c>
      <c r="P5" s="6">
        <f>IF(ISERROR(0/P4),0,0/P4)</f>
        <v>0</v>
      </c>
      <c r="Q5" s="7">
        <f>IF(ISERROR(5/Q4),0,5/Q4)</f>
        <v>0.38461538461538464</v>
      </c>
      <c r="R5" s="7">
        <f>IF(ISERROR(15/R4),0,15/R4)</f>
        <v>0.78947368421052633</v>
      </c>
      <c r="S5" s="7">
        <f>IF(ISERROR(44/S4),0,44/S4)</f>
        <v>0.75862068965517238</v>
      </c>
      <c r="T5" s="7">
        <f>IF(ISERROR(50/T4),0,50/T4)</f>
        <v>0.84745762711864403</v>
      </c>
      <c r="U5" s="7">
        <f>IF(ISERROR(40/U4),0,40/U4)</f>
        <v>0.86956521739130432</v>
      </c>
      <c r="V5" s="7">
        <f>IF(ISERROR(2/V4),0,2/V4)</f>
        <v>0.4</v>
      </c>
    </row>
    <row r="6" spans="2:22" ht="15" x14ac:dyDescent="0.25">
      <c r="B6" s="10"/>
      <c r="C6" s="2" t="s">
        <v>25</v>
      </c>
      <c r="D6" s="5">
        <f>IF(ISERROR(44/D4),0,44/D4)</f>
        <v>0.22</v>
      </c>
      <c r="E6" s="6">
        <f>IF(ISERROR(0/E4),0,0/E4)</f>
        <v>0</v>
      </c>
      <c r="F6" s="6">
        <f>IF(ISERROR(16/F4),0,16/F4)</f>
        <v>0.16</v>
      </c>
      <c r="G6" s="6">
        <f>IF(ISERROR(28/G4),0,28/G4)</f>
        <v>0.28000000000000003</v>
      </c>
      <c r="H6" s="7">
        <f>IF(ISERROR(1/H4),0,1/H4)</f>
        <v>1</v>
      </c>
      <c r="I6" s="7">
        <f>IF(ISERROR(14/I4),0,14/I4)</f>
        <v>0.26923076923076922</v>
      </c>
      <c r="J6" s="7">
        <f>IF(ISERROR(16/J4),0,16/J4)</f>
        <v>0.1797752808988764</v>
      </c>
      <c r="K6" s="7">
        <f>IF(ISERROR(9/K4),0,9/K4)</f>
        <v>0.29032258064516131</v>
      </c>
      <c r="L6" s="7">
        <f>IF(ISERROR(3/L4),0,3/L4)</f>
        <v>0.15</v>
      </c>
      <c r="M6" s="7">
        <f>IF(ISERROR(1/M4),0,1/M4)</f>
        <v>0.14285714285714285</v>
      </c>
      <c r="N6" s="6">
        <f>IF(ISERROR(21/N4),0,21/N4)</f>
        <v>0.22105263157894736</v>
      </c>
      <c r="O6" s="6">
        <f>IF(ISERROR(23/O4),0,23/O4)</f>
        <v>0.21904761904761905</v>
      </c>
      <c r="P6" s="6">
        <f>IF(ISERROR(0/P4),0,0/P4)</f>
        <v>0</v>
      </c>
      <c r="Q6" s="7">
        <f>IF(ISERROR(8/Q4),0,8/Q4)</f>
        <v>0.61538461538461542</v>
      </c>
      <c r="R6" s="7">
        <f>IF(ISERROR(4/R4),0,4/R4)</f>
        <v>0.21052631578947367</v>
      </c>
      <c r="S6" s="7">
        <f>IF(ISERROR(14/S4),0,14/S4)</f>
        <v>0.2413793103448276</v>
      </c>
      <c r="T6" s="7">
        <f>IF(ISERROR(9/T4),0,9/T4)</f>
        <v>0.15254237288135594</v>
      </c>
      <c r="U6" s="7">
        <f>IF(ISERROR(6/U4),0,6/U4)</f>
        <v>0.13043478260869565</v>
      </c>
      <c r="V6" s="7">
        <f>IF(ISERROR(3/V4),0,3/V4)</f>
        <v>0.6</v>
      </c>
    </row>
    <row r="7" spans="2:22" ht="15" x14ac:dyDescent="0.25">
      <c r="B7" s="10"/>
      <c r="C7" s="2" t="s">
        <v>26</v>
      </c>
      <c r="D7" s="5">
        <f t="shared" ref="D7:V7" si="0">IF(ISERROR(0/D4),0,0/D4)</f>
        <v>0</v>
      </c>
      <c r="E7" s="6">
        <f t="shared" si="0"/>
        <v>0</v>
      </c>
      <c r="F7" s="6">
        <f t="shared" si="0"/>
        <v>0</v>
      </c>
      <c r="G7" s="6">
        <f t="shared" si="0"/>
        <v>0</v>
      </c>
      <c r="H7" s="7">
        <f t="shared" si="0"/>
        <v>0</v>
      </c>
      <c r="I7" s="7">
        <f t="shared" si="0"/>
        <v>0</v>
      </c>
      <c r="J7" s="7">
        <f t="shared" si="0"/>
        <v>0</v>
      </c>
      <c r="K7" s="7">
        <f t="shared" si="0"/>
        <v>0</v>
      </c>
      <c r="L7" s="7">
        <f t="shared" si="0"/>
        <v>0</v>
      </c>
      <c r="M7" s="7">
        <f t="shared" si="0"/>
        <v>0</v>
      </c>
      <c r="N7" s="6">
        <f t="shared" si="0"/>
        <v>0</v>
      </c>
      <c r="O7" s="6">
        <f t="shared" si="0"/>
        <v>0</v>
      </c>
      <c r="P7" s="6">
        <f t="shared" si="0"/>
        <v>0</v>
      </c>
      <c r="Q7" s="7">
        <f t="shared" si="0"/>
        <v>0</v>
      </c>
      <c r="R7" s="7">
        <f t="shared" si="0"/>
        <v>0</v>
      </c>
      <c r="S7" s="7">
        <f t="shared" si="0"/>
        <v>0</v>
      </c>
      <c r="T7" s="7">
        <f t="shared" si="0"/>
        <v>0</v>
      </c>
      <c r="U7" s="7">
        <f t="shared" si="0"/>
        <v>0</v>
      </c>
      <c r="V7" s="7">
        <f t="shared" si="0"/>
        <v>0</v>
      </c>
    </row>
    <row r="8" spans="2:22" ht="15" x14ac:dyDescent="0.25">
      <c r="B8" s="3" t="s">
        <v>27</v>
      </c>
      <c r="C8" s="3"/>
      <c r="D8" s="8">
        <f t="shared" ref="D8:V8" si="1">IF(ISERROR(SUM(D5:D7)),0,SUM(D5:D7))</f>
        <v>1</v>
      </c>
      <c r="E8" s="9">
        <f t="shared" si="1"/>
        <v>0</v>
      </c>
      <c r="F8" s="9">
        <f t="shared" si="1"/>
        <v>1</v>
      </c>
      <c r="G8" s="9">
        <f t="shared" si="1"/>
        <v>1</v>
      </c>
      <c r="H8" s="8">
        <f t="shared" si="1"/>
        <v>1</v>
      </c>
      <c r="I8" s="8">
        <f t="shared" si="1"/>
        <v>1</v>
      </c>
      <c r="J8" s="8">
        <f t="shared" si="1"/>
        <v>1</v>
      </c>
      <c r="K8" s="8">
        <f t="shared" si="1"/>
        <v>1</v>
      </c>
      <c r="L8" s="8">
        <f t="shared" si="1"/>
        <v>1</v>
      </c>
      <c r="M8" s="8">
        <f t="shared" si="1"/>
        <v>1</v>
      </c>
      <c r="N8" s="9">
        <f t="shared" si="1"/>
        <v>1</v>
      </c>
      <c r="O8" s="9">
        <f t="shared" si="1"/>
        <v>1</v>
      </c>
      <c r="P8" s="9">
        <f t="shared" si="1"/>
        <v>0</v>
      </c>
      <c r="Q8" s="8">
        <f t="shared" si="1"/>
        <v>1</v>
      </c>
      <c r="R8" s="8">
        <f t="shared" si="1"/>
        <v>1</v>
      </c>
      <c r="S8" s="8">
        <f t="shared" si="1"/>
        <v>1</v>
      </c>
      <c r="T8" s="8">
        <f t="shared" si="1"/>
        <v>1</v>
      </c>
      <c r="U8" s="8">
        <f t="shared" si="1"/>
        <v>1</v>
      </c>
      <c r="V8" s="8">
        <f t="shared" si="1"/>
        <v>1</v>
      </c>
    </row>
    <row r="10" spans="2:22" ht="15" x14ac:dyDescent="0.25">
      <c r="B10" s="3" t="s">
        <v>4</v>
      </c>
      <c r="C10" s="3"/>
      <c r="D10" s="4">
        <v>200</v>
      </c>
      <c r="E10" s="3">
        <v>0</v>
      </c>
      <c r="F10" s="3">
        <v>100</v>
      </c>
      <c r="G10" s="3">
        <v>100</v>
      </c>
      <c r="H10" s="4">
        <v>1</v>
      </c>
      <c r="I10" s="4">
        <v>52</v>
      </c>
      <c r="J10" s="4">
        <v>89</v>
      </c>
      <c r="K10" s="4">
        <v>31</v>
      </c>
      <c r="L10" s="4">
        <v>20</v>
      </c>
      <c r="M10" s="4">
        <v>7</v>
      </c>
      <c r="N10" s="3">
        <v>95</v>
      </c>
      <c r="O10" s="3">
        <v>105</v>
      </c>
      <c r="P10" s="3">
        <v>0</v>
      </c>
      <c r="Q10" s="4">
        <v>13</v>
      </c>
      <c r="R10" s="4">
        <v>19</v>
      </c>
      <c r="S10" s="4">
        <v>58</v>
      </c>
      <c r="T10" s="4">
        <v>59</v>
      </c>
      <c r="U10" s="4">
        <v>46</v>
      </c>
      <c r="V10" s="4">
        <v>5</v>
      </c>
    </row>
    <row r="11" spans="2:22" ht="15" x14ac:dyDescent="0.25">
      <c r="B11" s="10" t="s">
        <v>28</v>
      </c>
      <c r="C11" s="2" t="s">
        <v>29</v>
      </c>
      <c r="D11" s="5">
        <f>IF(ISERROR(188/D10),0,188/D10)</f>
        <v>0.94</v>
      </c>
      <c r="E11" s="6">
        <f>IF(ISERROR(0/E10),0,0/E10)</f>
        <v>0</v>
      </c>
      <c r="F11" s="6">
        <f>IF(ISERROR(99/F10),0,99/F10)</f>
        <v>0.99</v>
      </c>
      <c r="G11" s="6">
        <f>IF(ISERROR(89/G10),0,89/G10)</f>
        <v>0.89</v>
      </c>
      <c r="H11" s="7">
        <f>IF(ISERROR(1/H10),0,1/H10)</f>
        <v>1</v>
      </c>
      <c r="I11" s="7">
        <f>IF(ISERROR(50/I10),0,50/I10)</f>
        <v>0.96153846153846156</v>
      </c>
      <c r="J11" s="7">
        <f>IF(ISERROR(82/J10),0,82/J10)</f>
        <v>0.9213483146067416</v>
      </c>
      <c r="K11" s="7">
        <f>IF(ISERROR(30/K10),0,30/K10)</f>
        <v>0.967741935483871</v>
      </c>
      <c r="L11" s="7">
        <f>IF(ISERROR(18/L10),0,18/L10)</f>
        <v>0.9</v>
      </c>
      <c r="M11" s="7">
        <f>IF(ISERROR(7/M10),0,7/M10)</f>
        <v>1</v>
      </c>
      <c r="N11" s="6">
        <f>IF(ISERROR(86/N10),0,86/N10)</f>
        <v>0.90526315789473688</v>
      </c>
      <c r="O11" s="6">
        <f>IF(ISERROR(102/O10),0,102/O10)</f>
        <v>0.97142857142857142</v>
      </c>
      <c r="P11" s="6">
        <f>IF(ISERROR(0/P10),0,0/P10)</f>
        <v>0</v>
      </c>
      <c r="Q11" s="7">
        <f>IF(ISERROR(12/Q10),0,12/Q10)</f>
        <v>0.92307692307692313</v>
      </c>
      <c r="R11" s="7">
        <f>IF(ISERROR(17/R10),0,17/R10)</f>
        <v>0.89473684210526316</v>
      </c>
      <c r="S11" s="7">
        <f>IF(ISERROR(55/S10),0,55/S10)</f>
        <v>0.94827586206896552</v>
      </c>
      <c r="T11" s="7">
        <f>IF(ISERROR(55/T10),0,55/T10)</f>
        <v>0.93220338983050843</v>
      </c>
      <c r="U11" s="7">
        <f>IF(ISERROR(44/U10),0,44/U10)</f>
        <v>0.95652173913043481</v>
      </c>
      <c r="V11" s="7">
        <f>IF(ISERROR(5/V10),0,5/V10)</f>
        <v>1</v>
      </c>
    </row>
    <row r="12" spans="2:22" ht="15" x14ac:dyDescent="0.25">
      <c r="B12" s="10"/>
      <c r="C12" s="2" t="s">
        <v>30</v>
      </c>
      <c r="D12" s="5">
        <f>IF(ISERROR(143/D10),0,143/D10)</f>
        <v>0.71499999999999997</v>
      </c>
      <c r="E12" s="6">
        <f>IF(ISERROR(0/E10),0,0/E10)</f>
        <v>0</v>
      </c>
      <c r="F12" s="6">
        <f>IF(ISERROR(71/F10),0,71/F10)</f>
        <v>0.71</v>
      </c>
      <c r="G12" s="6">
        <f>IF(ISERROR(72/G10),0,72/G10)</f>
        <v>0.72</v>
      </c>
      <c r="H12" s="7">
        <f>IF(ISERROR(0/H10),0,0/H10)</f>
        <v>0</v>
      </c>
      <c r="I12" s="7">
        <f>IF(ISERROR(39/I10),0,39/I10)</f>
        <v>0.75</v>
      </c>
      <c r="J12" s="7">
        <f>IF(ISERROR(66/J10),0,66/J10)</f>
        <v>0.7415730337078652</v>
      </c>
      <c r="K12" s="7">
        <f>IF(ISERROR(22/K10),0,22/K10)</f>
        <v>0.70967741935483875</v>
      </c>
      <c r="L12" s="7">
        <f>IF(ISERROR(13/L10),0,13/L10)</f>
        <v>0.65</v>
      </c>
      <c r="M12" s="7">
        <f>IF(ISERROR(3/M10),0,3/M10)</f>
        <v>0.42857142857142855</v>
      </c>
      <c r="N12" s="6">
        <f>IF(ISERROR(64/N10),0,64/N10)</f>
        <v>0.67368421052631577</v>
      </c>
      <c r="O12" s="6">
        <f>IF(ISERROR(79/O10),0,79/O10)</f>
        <v>0.75238095238095237</v>
      </c>
      <c r="P12" s="6">
        <f>IF(ISERROR(0/P10),0,0/P10)</f>
        <v>0</v>
      </c>
      <c r="Q12" s="7">
        <f>IF(ISERROR(10/Q10),0,10/Q10)</f>
        <v>0.76923076923076927</v>
      </c>
      <c r="R12" s="7">
        <f>IF(ISERROR(11/R10),0,11/R10)</f>
        <v>0.57894736842105265</v>
      </c>
      <c r="S12" s="7">
        <f>IF(ISERROR(44/S10),0,44/S10)</f>
        <v>0.75862068965517238</v>
      </c>
      <c r="T12" s="7">
        <f>IF(ISERROR(47/T10),0,47/T10)</f>
        <v>0.79661016949152541</v>
      </c>
      <c r="U12" s="7">
        <f>IF(ISERROR(29/U10),0,29/U10)</f>
        <v>0.63043478260869568</v>
      </c>
      <c r="V12" s="7">
        <f>IF(ISERROR(2/V10),0,2/V10)</f>
        <v>0.4</v>
      </c>
    </row>
    <row r="13" spans="2:22" ht="15" x14ac:dyDescent="0.25">
      <c r="B13" s="10"/>
      <c r="C13" s="2" t="s">
        <v>31</v>
      </c>
      <c r="D13" s="5">
        <f>IF(ISERROR(129/D10),0,129/D10)</f>
        <v>0.64500000000000002</v>
      </c>
      <c r="E13" s="6">
        <f>IF(ISERROR(0/E10),0,0/E10)</f>
        <v>0</v>
      </c>
      <c r="F13" s="6">
        <f>IF(ISERROR(60/F10),0,60/F10)</f>
        <v>0.6</v>
      </c>
      <c r="G13" s="6">
        <f>IF(ISERROR(69/G10),0,69/G10)</f>
        <v>0.69</v>
      </c>
      <c r="H13" s="7">
        <f>IF(ISERROR(1/H10),0,1/H10)</f>
        <v>1</v>
      </c>
      <c r="I13" s="7">
        <f>IF(ISERROR(29/I10),0,29/I10)</f>
        <v>0.55769230769230771</v>
      </c>
      <c r="J13" s="7">
        <f>IF(ISERROR(61/J10),0,61/J10)</f>
        <v>0.6853932584269663</v>
      </c>
      <c r="K13" s="7">
        <f>IF(ISERROR(20/K10),0,20/K10)</f>
        <v>0.64516129032258063</v>
      </c>
      <c r="L13" s="7">
        <f>IF(ISERROR(15/L10),0,15/L10)</f>
        <v>0.75</v>
      </c>
      <c r="M13" s="7">
        <f>IF(ISERROR(3/M10),0,3/M10)</f>
        <v>0.42857142857142855</v>
      </c>
      <c r="N13" s="6">
        <f>IF(ISERROR(57/N10),0,57/N10)</f>
        <v>0.6</v>
      </c>
      <c r="O13" s="6">
        <f>IF(ISERROR(72/O10),0,72/O10)</f>
        <v>0.68571428571428572</v>
      </c>
      <c r="P13" s="6">
        <f>IF(ISERROR(0/P10),0,0/P10)</f>
        <v>0</v>
      </c>
      <c r="Q13" s="7">
        <f>IF(ISERROR(9/Q10),0,9/Q10)</f>
        <v>0.69230769230769229</v>
      </c>
      <c r="R13" s="7">
        <f>IF(ISERROR(9/R10),0,9/R10)</f>
        <v>0.47368421052631576</v>
      </c>
      <c r="S13" s="7">
        <f>IF(ISERROR(35/S10),0,35/S10)</f>
        <v>0.60344827586206895</v>
      </c>
      <c r="T13" s="7">
        <f>IF(ISERROR(42/T10),0,42/T10)</f>
        <v>0.71186440677966101</v>
      </c>
      <c r="U13" s="7">
        <f>IF(ISERROR(30/U10),0,30/U10)</f>
        <v>0.65217391304347827</v>
      </c>
      <c r="V13" s="7">
        <f>IF(ISERROR(4/V10),0,4/V10)</f>
        <v>0.8</v>
      </c>
    </row>
    <row r="14" spans="2:22" ht="15" x14ac:dyDescent="0.25">
      <c r="B14" s="10"/>
      <c r="C14" s="2" t="s">
        <v>32</v>
      </c>
      <c r="D14" s="5">
        <f>IF(ISERROR(128/D10),0,128/D10)</f>
        <v>0.64</v>
      </c>
      <c r="E14" s="6">
        <f>IF(ISERROR(0/E10),0,0/E10)</f>
        <v>0</v>
      </c>
      <c r="F14" s="6">
        <f>IF(ISERROR(57/F10),0,57/F10)</f>
        <v>0.56999999999999995</v>
      </c>
      <c r="G14" s="6">
        <f>IF(ISERROR(71/G10),0,71/G10)</f>
        <v>0.71</v>
      </c>
      <c r="H14" s="7">
        <f>IF(ISERROR(1/H10),0,1/H10)</f>
        <v>1</v>
      </c>
      <c r="I14" s="7">
        <f>IF(ISERROR(31/I10),0,31/I10)</f>
        <v>0.59615384615384615</v>
      </c>
      <c r="J14" s="7">
        <f>IF(ISERROR(60/J10),0,60/J10)</f>
        <v>0.6741573033707865</v>
      </c>
      <c r="K14" s="7">
        <f>IF(ISERROR(21/K10),0,21/K10)</f>
        <v>0.67741935483870963</v>
      </c>
      <c r="L14" s="7">
        <f>IF(ISERROR(10/L10),0,10/L10)</f>
        <v>0.5</v>
      </c>
      <c r="M14" s="7">
        <f>IF(ISERROR(5/M10),0,5/M10)</f>
        <v>0.7142857142857143</v>
      </c>
      <c r="N14" s="6">
        <f>IF(ISERROR(68/N10),0,68/N10)</f>
        <v>0.71578947368421053</v>
      </c>
      <c r="O14" s="6">
        <f>IF(ISERROR(60/O10),0,60/O10)</f>
        <v>0.5714285714285714</v>
      </c>
      <c r="P14" s="6">
        <f>IF(ISERROR(0/P10),0,0/P10)</f>
        <v>0</v>
      </c>
      <c r="Q14" s="7">
        <f>IF(ISERROR(7/Q10),0,7/Q10)</f>
        <v>0.53846153846153844</v>
      </c>
      <c r="R14" s="7">
        <f>IF(ISERROR(10/R10),0,10/R10)</f>
        <v>0.52631578947368418</v>
      </c>
      <c r="S14" s="7">
        <f>IF(ISERROR(37/S10),0,37/S10)</f>
        <v>0.63793103448275867</v>
      </c>
      <c r="T14" s="7">
        <f>IF(ISERROR(39/T10),0,39/T10)</f>
        <v>0.66101694915254239</v>
      </c>
      <c r="U14" s="7">
        <f>IF(ISERROR(33/U10),0,33/U10)</f>
        <v>0.71739130434782605</v>
      </c>
      <c r="V14" s="7">
        <f>IF(ISERROR(2/V10),0,2/V10)</f>
        <v>0.4</v>
      </c>
    </row>
    <row r="15" spans="2:22" ht="15" x14ac:dyDescent="0.25">
      <c r="B15" s="10"/>
      <c r="C15" s="2" t="s">
        <v>33</v>
      </c>
      <c r="D15" s="5">
        <f>IF(ISERROR(200/D10),0,200/D10)</f>
        <v>1</v>
      </c>
      <c r="E15" s="6">
        <f>IF(ISERROR(0/E10),0,0/E10)</f>
        <v>0</v>
      </c>
      <c r="F15" s="6">
        <f>IF(ISERROR(100/F10),0,100/F10)</f>
        <v>1</v>
      </c>
      <c r="G15" s="6">
        <f>IF(ISERROR(100/G10),0,100/G10)</f>
        <v>1</v>
      </c>
      <c r="H15" s="7">
        <f>IF(ISERROR(1/H10),0,1/H10)</f>
        <v>1</v>
      </c>
      <c r="I15" s="7">
        <f>IF(ISERROR(52/I10),0,52/I10)</f>
        <v>1</v>
      </c>
      <c r="J15" s="7">
        <f>IF(ISERROR(89/J10),0,89/J10)</f>
        <v>1</v>
      </c>
      <c r="K15" s="7">
        <f>IF(ISERROR(31/K10),0,31/K10)</f>
        <v>1</v>
      </c>
      <c r="L15" s="7">
        <f>IF(ISERROR(20/L10),0,20/L10)</f>
        <v>1</v>
      </c>
      <c r="M15" s="7">
        <f>IF(ISERROR(7/M10),0,7/M10)</f>
        <v>1</v>
      </c>
      <c r="N15" s="6">
        <f>IF(ISERROR(95/N10),0,95/N10)</f>
        <v>1</v>
      </c>
      <c r="O15" s="6">
        <f>IF(ISERROR(105/O10),0,105/O10)</f>
        <v>1</v>
      </c>
      <c r="P15" s="6">
        <f>IF(ISERROR(0/P10),0,0/P10)</f>
        <v>0</v>
      </c>
      <c r="Q15" s="7">
        <f>IF(ISERROR(13/Q10),0,13/Q10)</f>
        <v>1</v>
      </c>
      <c r="R15" s="7">
        <f>IF(ISERROR(19/R10),0,19/R10)</f>
        <v>1</v>
      </c>
      <c r="S15" s="7">
        <f>IF(ISERROR(58/S10),0,58/S10)</f>
        <v>1</v>
      </c>
      <c r="T15" s="7">
        <f>IF(ISERROR(59/T10),0,59/T10)</f>
        <v>1</v>
      </c>
      <c r="U15" s="7">
        <f>IF(ISERROR(46/U10),0,46/U10)</f>
        <v>1</v>
      </c>
      <c r="V15" s="7">
        <f>IF(ISERROR(5/V10),0,5/V10)</f>
        <v>1</v>
      </c>
    </row>
    <row r="16" spans="2:22" ht="15" x14ac:dyDescent="0.25">
      <c r="B16" s="10"/>
      <c r="C16" s="2" t="s">
        <v>16</v>
      </c>
      <c r="D16" s="5">
        <f>IF(ISERROR(3/D10),0,3/D10)</f>
        <v>1.4999999999999999E-2</v>
      </c>
      <c r="E16" s="6">
        <f>IF(ISERROR(0/E10),0,0/E10)</f>
        <v>0</v>
      </c>
      <c r="F16" s="6">
        <f>IF(ISERROR(1/F10),0,1/F10)</f>
        <v>0.01</v>
      </c>
      <c r="G16" s="6">
        <f>IF(ISERROR(2/G10),0,2/G10)</f>
        <v>0.02</v>
      </c>
      <c r="H16" s="7">
        <f>IF(ISERROR(0/H10),0,0/H10)</f>
        <v>0</v>
      </c>
      <c r="I16" s="7">
        <f>IF(ISERROR(3/I10),0,3/I10)</f>
        <v>5.7692307692307696E-2</v>
      </c>
      <c r="J16" s="7">
        <f>IF(ISERROR(0/J10),0,0/J10)</f>
        <v>0</v>
      </c>
      <c r="K16" s="7">
        <f>IF(ISERROR(0/K10),0,0/K10)</f>
        <v>0</v>
      </c>
      <c r="L16" s="7">
        <f>IF(ISERROR(0/L10),0,0/L10)</f>
        <v>0</v>
      </c>
      <c r="M16" s="7">
        <f>IF(ISERROR(0/M10),0,0/M10)</f>
        <v>0</v>
      </c>
      <c r="N16" s="6">
        <f>IF(ISERROR(1/N10),0,1/N10)</f>
        <v>1.0526315789473684E-2</v>
      </c>
      <c r="O16" s="6">
        <f>IF(ISERROR(2/O10),0,2/O10)</f>
        <v>1.9047619047619049E-2</v>
      </c>
      <c r="P16" s="6">
        <f>IF(ISERROR(0/P10),0,0/P10)</f>
        <v>0</v>
      </c>
      <c r="Q16" s="7">
        <f>IF(ISERROR(0/Q10),0,0/Q10)</f>
        <v>0</v>
      </c>
      <c r="R16" s="7">
        <f>IF(ISERROR(0/R10),0,0/R10)</f>
        <v>0</v>
      </c>
      <c r="S16" s="7">
        <f>IF(ISERROR(1/S10),0,1/S10)</f>
        <v>1.7241379310344827E-2</v>
      </c>
      <c r="T16" s="7">
        <f>IF(ISERROR(1/T10),0,1/T10)</f>
        <v>1.6949152542372881E-2</v>
      </c>
      <c r="U16" s="7">
        <f>IF(ISERROR(1/U10),0,1/U10)</f>
        <v>2.1739130434782608E-2</v>
      </c>
      <c r="V16" s="7">
        <f>IF(ISERROR(0/V10),0,0/V10)</f>
        <v>0</v>
      </c>
    </row>
    <row r="17" spans="2:22" ht="15" x14ac:dyDescent="0.25">
      <c r="B17" s="3" t="s">
        <v>27</v>
      </c>
      <c r="C17" s="3"/>
      <c r="D17" s="8">
        <f t="shared" ref="D17:V17" si="2">IF(ISERROR(SUM(D11:D16)),0,SUM(D11:D16))</f>
        <v>3.9550000000000001</v>
      </c>
      <c r="E17" s="9">
        <f t="shared" si="2"/>
        <v>0</v>
      </c>
      <c r="F17" s="9">
        <f t="shared" si="2"/>
        <v>3.8799999999999994</v>
      </c>
      <c r="G17" s="9">
        <f t="shared" si="2"/>
        <v>4.0299999999999994</v>
      </c>
      <c r="H17" s="8">
        <f t="shared" si="2"/>
        <v>4</v>
      </c>
      <c r="I17" s="8">
        <f t="shared" si="2"/>
        <v>3.9230769230769229</v>
      </c>
      <c r="J17" s="8">
        <f t="shared" si="2"/>
        <v>4.02247191011236</v>
      </c>
      <c r="K17" s="8">
        <f t="shared" si="2"/>
        <v>4</v>
      </c>
      <c r="L17" s="8">
        <f t="shared" si="2"/>
        <v>3.8</v>
      </c>
      <c r="M17" s="8">
        <f t="shared" si="2"/>
        <v>3.5714285714285716</v>
      </c>
      <c r="N17" s="9">
        <f t="shared" si="2"/>
        <v>3.905263157894737</v>
      </c>
      <c r="O17" s="9">
        <f t="shared" si="2"/>
        <v>4</v>
      </c>
      <c r="P17" s="9">
        <f t="shared" si="2"/>
        <v>0</v>
      </c>
      <c r="Q17" s="8">
        <f t="shared" si="2"/>
        <v>3.9230769230769234</v>
      </c>
      <c r="R17" s="8">
        <f t="shared" si="2"/>
        <v>3.4736842105263159</v>
      </c>
      <c r="S17" s="8">
        <f t="shared" si="2"/>
        <v>3.9655172413793101</v>
      </c>
      <c r="T17" s="8">
        <f t="shared" si="2"/>
        <v>4.1186440677966099</v>
      </c>
      <c r="U17" s="8">
        <f t="shared" si="2"/>
        <v>3.9782608695652173</v>
      </c>
      <c r="V17" s="8">
        <f t="shared" si="2"/>
        <v>3.6</v>
      </c>
    </row>
    <row r="19" spans="2:22" ht="15" x14ac:dyDescent="0.25">
      <c r="B19" s="3" t="s">
        <v>4</v>
      </c>
      <c r="C19" s="3"/>
      <c r="D19" s="4">
        <v>0</v>
      </c>
      <c r="E19" s="3">
        <v>0</v>
      </c>
      <c r="F19" s="3">
        <v>0</v>
      </c>
      <c r="G19" s="3">
        <v>0</v>
      </c>
      <c r="H19" s="4">
        <v>0</v>
      </c>
      <c r="I19" s="4">
        <v>0</v>
      </c>
      <c r="J19" s="4">
        <v>0</v>
      </c>
      <c r="K19" s="4">
        <v>0</v>
      </c>
      <c r="L19" s="4">
        <v>0</v>
      </c>
      <c r="M19" s="4">
        <v>0</v>
      </c>
      <c r="N19" s="3">
        <v>0</v>
      </c>
      <c r="O19" s="3">
        <v>0</v>
      </c>
      <c r="P19" s="3">
        <v>0</v>
      </c>
      <c r="Q19" s="4">
        <v>0</v>
      </c>
      <c r="R19" s="4">
        <v>0</v>
      </c>
      <c r="S19" s="4">
        <v>0</v>
      </c>
      <c r="T19" s="4">
        <v>0</v>
      </c>
      <c r="U19" s="4">
        <v>0</v>
      </c>
      <c r="V19" s="4">
        <v>0</v>
      </c>
    </row>
    <row r="20" spans="2:22" ht="15" x14ac:dyDescent="0.25">
      <c r="B20" s="10" t="s">
        <v>34</v>
      </c>
      <c r="C20" s="2" t="s">
        <v>35</v>
      </c>
      <c r="D20" s="5">
        <f t="shared" ref="D20:V20" si="3">IF(ISERROR(0/D19),0,0/D19)</f>
        <v>0</v>
      </c>
      <c r="E20" s="6">
        <f t="shared" si="3"/>
        <v>0</v>
      </c>
      <c r="F20" s="6">
        <f t="shared" si="3"/>
        <v>0</v>
      </c>
      <c r="G20" s="6">
        <f t="shared" si="3"/>
        <v>0</v>
      </c>
      <c r="H20" s="7">
        <f t="shared" si="3"/>
        <v>0</v>
      </c>
      <c r="I20" s="7">
        <f t="shared" si="3"/>
        <v>0</v>
      </c>
      <c r="J20" s="7">
        <f t="shared" si="3"/>
        <v>0</v>
      </c>
      <c r="K20" s="7">
        <f t="shared" si="3"/>
        <v>0</v>
      </c>
      <c r="L20" s="7">
        <f t="shared" si="3"/>
        <v>0</v>
      </c>
      <c r="M20" s="7">
        <f t="shared" si="3"/>
        <v>0</v>
      </c>
      <c r="N20" s="6">
        <f t="shared" si="3"/>
        <v>0</v>
      </c>
      <c r="O20" s="6">
        <f t="shared" si="3"/>
        <v>0</v>
      </c>
      <c r="P20" s="6">
        <f t="shared" si="3"/>
        <v>0</v>
      </c>
      <c r="Q20" s="7">
        <f t="shared" si="3"/>
        <v>0</v>
      </c>
      <c r="R20" s="7">
        <f t="shared" si="3"/>
        <v>0</v>
      </c>
      <c r="S20" s="7">
        <f t="shared" si="3"/>
        <v>0</v>
      </c>
      <c r="T20" s="7">
        <f t="shared" si="3"/>
        <v>0</v>
      </c>
      <c r="U20" s="7">
        <f t="shared" si="3"/>
        <v>0</v>
      </c>
      <c r="V20" s="7">
        <f t="shared" si="3"/>
        <v>0</v>
      </c>
    </row>
    <row r="21" spans="2:22" ht="15" x14ac:dyDescent="0.25">
      <c r="B21" s="10"/>
      <c r="C21" s="2" t="s">
        <v>36</v>
      </c>
      <c r="D21" s="5">
        <f t="shared" ref="D21:V21" si="4">IF(ISERROR(0/D19),0,0/D19)</f>
        <v>0</v>
      </c>
      <c r="E21" s="6">
        <f t="shared" si="4"/>
        <v>0</v>
      </c>
      <c r="F21" s="6">
        <f t="shared" si="4"/>
        <v>0</v>
      </c>
      <c r="G21" s="6">
        <f t="shared" si="4"/>
        <v>0</v>
      </c>
      <c r="H21" s="7">
        <f t="shared" si="4"/>
        <v>0</v>
      </c>
      <c r="I21" s="7">
        <f t="shared" si="4"/>
        <v>0</v>
      </c>
      <c r="J21" s="7">
        <f t="shared" si="4"/>
        <v>0</v>
      </c>
      <c r="K21" s="7">
        <f t="shared" si="4"/>
        <v>0</v>
      </c>
      <c r="L21" s="7">
        <f t="shared" si="4"/>
        <v>0</v>
      </c>
      <c r="M21" s="7">
        <f t="shared" si="4"/>
        <v>0</v>
      </c>
      <c r="N21" s="6">
        <f t="shared" si="4"/>
        <v>0</v>
      </c>
      <c r="O21" s="6">
        <f t="shared" si="4"/>
        <v>0</v>
      </c>
      <c r="P21" s="6">
        <f t="shared" si="4"/>
        <v>0</v>
      </c>
      <c r="Q21" s="7">
        <f t="shared" si="4"/>
        <v>0</v>
      </c>
      <c r="R21" s="7">
        <f t="shared" si="4"/>
        <v>0</v>
      </c>
      <c r="S21" s="7">
        <f t="shared" si="4"/>
        <v>0</v>
      </c>
      <c r="T21" s="7">
        <f t="shared" si="4"/>
        <v>0</v>
      </c>
      <c r="U21" s="7">
        <f t="shared" si="4"/>
        <v>0</v>
      </c>
      <c r="V21" s="7">
        <f t="shared" si="4"/>
        <v>0</v>
      </c>
    </row>
    <row r="22" spans="2:22" ht="15" x14ac:dyDescent="0.25">
      <c r="B22" s="10"/>
      <c r="C22" s="2" t="s">
        <v>37</v>
      </c>
      <c r="D22" s="5">
        <f t="shared" ref="D22:V22" si="5">IF(ISERROR(0/D19),0,0/D19)</f>
        <v>0</v>
      </c>
      <c r="E22" s="6">
        <f t="shared" si="5"/>
        <v>0</v>
      </c>
      <c r="F22" s="6">
        <f t="shared" si="5"/>
        <v>0</v>
      </c>
      <c r="G22" s="6">
        <f t="shared" si="5"/>
        <v>0</v>
      </c>
      <c r="H22" s="7">
        <f t="shared" si="5"/>
        <v>0</v>
      </c>
      <c r="I22" s="7">
        <f t="shared" si="5"/>
        <v>0</v>
      </c>
      <c r="J22" s="7">
        <f t="shared" si="5"/>
        <v>0</v>
      </c>
      <c r="K22" s="7">
        <f t="shared" si="5"/>
        <v>0</v>
      </c>
      <c r="L22" s="7">
        <f t="shared" si="5"/>
        <v>0</v>
      </c>
      <c r="M22" s="7">
        <f t="shared" si="5"/>
        <v>0</v>
      </c>
      <c r="N22" s="6">
        <f t="shared" si="5"/>
        <v>0</v>
      </c>
      <c r="O22" s="6">
        <f t="shared" si="5"/>
        <v>0</v>
      </c>
      <c r="P22" s="6">
        <f t="shared" si="5"/>
        <v>0</v>
      </c>
      <c r="Q22" s="7">
        <f t="shared" si="5"/>
        <v>0</v>
      </c>
      <c r="R22" s="7">
        <f t="shared" si="5"/>
        <v>0</v>
      </c>
      <c r="S22" s="7">
        <f t="shared" si="5"/>
        <v>0</v>
      </c>
      <c r="T22" s="7">
        <f t="shared" si="5"/>
        <v>0</v>
      </c>
      <c r="U22" s="7">
        <f t="shared" si="5"/>
        <v>0</v>
      </c>
      <c r="V22" s="7">
        <f t="shared" si="5"/>
        <v>0</v>
      </c>
    </row>
    <row r="23" spans="2:22" ht="15" x14ac:dyDescent="0.25">
      <c r="B23" s="10"/>
      <c r="C23" s="2" t="s">
        <v>38</v>
      </c>
      <c r="D23" s="5">
        <f t="shared" ref="D23:V23" si="6">IF(ISERROR(0/D19),0,0/D19)</f>
        <v>0</v>
      </c>
      <c r="E23" s="6">
        <f t="shared" si="6"/>
        <v>0</v>
      </c>
      <c r="F23" s="6">
        <f t="shared" si="6"/>
        <v>0</v>
      </c>
      <c r="G23" s="6">
        <f t="shared" si="6"/>
        <v>0</v>
      </c>
      <c r="H23" s="7">
        <f t="shared" si="6"/>
        <v>0</v>
      </c>
      <c r="I23" s="7">
        <f t="shared" si="6"/>
        <v>0</v>
      </c>
      <c r="J23" s="7">
        <f t="shared" si="6"/>
        <v>0</v>
      </c>
      <c r="K23" s="7">
        <f t="shared" si="6"/>
        <v>0</v>
      </c>
      <c r="L23" s="7">
        <f t="shared" si="6"/>
        <v>0</v>
      </c>
      <c r="M23" s="7">
        <f t="shared" si="6"/>
        <v>0</v>
      </c>
      <c r="N23" s="6">
        <f t="shared" si="6"/>
        <v>0</v>
      </c>
      <c r="O23" s="6">
        <f t="shared" si="6"/>
        <v>0</v>
      </c>
      <c r="P23" s="6">
        <f t="shared" si="6"/>
        <v>0</v>
      </c>
      <c r="Q23" s="7">
        <f t="shared" si="6"/>
        <v>0</v>
      </c>
      <c r="R23" s="7">
        <f t="shared" si="6"/>
        <v>0</v>
      </c>
      <c r="S23" s="7">
        <f t="shared" si="6"/>
        <v>0</v>
      </c>
      <c r="T23" s="7">
        <f t="shared" si="6"/>
        <v>0</v>
      </c>
      <c r="U23" s="7">
        <f t="shared" si="6"/>
        <v>0</v>
      </c>
      <c r="V23" s="7">
        <f t="shared" si="6"/>
        <v>0</v>
      </c>
    </row>
    <row r="24" spans="2:22" ht="15" x14ac:dyDescent="0.25">
      <c r="B24" s="10"/>
      <c r="C24" s="2" t="s">
        <v>39</v>
      </c>
      <c r="D24" s="5">
        <f t="shared" ref="D24:V24" si="7">IF(ISERROR(0/D19),0,0/D19)</f>
        <v>0</v>
      </c>
      <c r="E24" s="6">
        <f t="shared" si="7"/>
        <v>0</v>
      </c>
      <c r="F24" s="6">
        <f t="shared" si="7"/>
        <v>0</v>
      </c>
      <c r="G24" s="6">
        <f t="shared" si="7"/>
        <v>0</v>
      </c>
      <c r="H24" s="7">
        <f t="shared" si="7"/>
        <v>0</v>
      </c>
      <c r="I24" s="7">
        <f t="shared" si="7"/>
        <v>0</v>
      </c>
      <c r="J24" s="7">
        <f t="shared" si="7"/>
        <v>0</v>
      </c>
      <c r="K24" s="7">
        <f t="shared" si="7"/>
        <v>0</v>
      </c>
      <c r="L24" s="7">
        <f t="shared" si="7"/>
        <v>0</v>
      </c>
      <c r="M24" s="7">
        <f t="shared" si="7"/>
        <v>0</v>
      </c>
      <c r="N24" s="6">
        <f t="shared" si="7"/>
        <v>0</v>
      </c>
      <c r="O24" s="6">
        <f t="shared" si="7"/>
        <v>0</v>
      </c>
      <c r="P24" s="6">
        <f t="shared" si="7"/>
        <v>0</v>
      </c>
      <c r="Q24" s="7">
        <f t="shared" si="7"/>
        <v>0</v>
      </c>
      <c r="R24" s="7">
        <f t="shared" si="7"/>
        <v>0</v>
      </c>
      <c r="S24" s="7">
        <f t="shared" si="7"/>
        <v>0</v>
      </c>
      <c r="T24" s="7">
        <f t="shared" si="7"/>
        <v>0</v>
      </c>
      <c r="U24" s="7">
        <f t="shared" si="7"/>
        <v>0</v>
      </c>
      <c r="V24" s="7">
        <f t="shared" si="7"/>
        <v>0</v>
      </c>
    </row>
    <row r="25" spans="2:22" ht="15" x14ac:dyDescent="0.25">
      <c r="B25" s="10"/>
      <c r="C25" s="2" t="s">
        <v>40</v>
      </c>
      <c r="D25" s="5">
        <f t="shared" ref="D25:V25" si="8">IF(ISERROR(0/D19),0,0/D19)</f>
        <v>0</v>
      </c>
      <c r="E25" s="6">
        <f t="shared" si="8"/>
        <v>0</v>
      </c>
      <c r="F25" s="6">
        <f t="shared" si="8"/>
        <v>0</v>
      </c>
      <c r="G25" s="6">
        <f t="shared" si="8"/>
        <v>0</v>
      </c>
      <c r="H25" s="7">
        <f t="shared" si="8"/>
        <v>0</v>
      </c>
      <c r="I25" s="7">
        <f t="shared" si="8"/>
        <v>0</v>
      </c>
      <c r="J25" s="7">
        <f t="shared" si="8"/>
        <v>0</v>
      </c>
      <c r="K25" s="7">
        <f t="shared" si="8"/>
        <v>0</v>
      </c>
      <c r="L25" s="7">
        <f t="shared" si="8"/>
        <v>0</v>
      </c>
      <c r="M25" s="7">
        <f t="shared" si="8"/>
        <v>0</v>
      </c>
      <c r="N25" s="6">
        <f t="shared" si="8"/>
        <v>0</v>
      </c>
      <c r="O25" s="6">
        <f t="shared" si="8"/>
        <v>0</v>
      </c>
      <c r="P25" s="6">
        <f t="shared" si="8"/>
        <v>0</v>
      </c>
      <c r="Q25" s="7">
        <f t="shared" si="8"/>
        <v>0</v>
      </c>
      <c r="R25" s="7">
        <f t="shared" si="8"/>
        <v>0</v>
      </c>
      <c r="S25" s="7">
        <f t="shared" si="8"/>
        <v>0</v>
      </c>
      <c r="T25" s="7">
        <f t="shared" si="8"/>
        <v>0</v>
      </c>
      <c r="U25" s="7">
        <f t="shared" si="8"/>
        <v>0</v>
      </c>
      <c r="V25" s="7">
        <f t="shared" si="8"/>
        <v>0</v>
      </c>
    </row>
    <row r="26" spans="2:22" ht="15" x14ac:dyDescent="0.25">
      <c r="B26" s="10"/>
      <c r="C26" s="2" t="s">
        <v>41</v>
      </c>
      <c r="D26" s="5">
        <f t="shared" ref="D26:V26" si="9">IF(ISERROR(0/D19),0,0/D19)</f>
        <v>0</v>
      </c>
      <c r="E26" s="6">
        <f t="shared" si="9"/>
        <v>0</v>
      </c>
      <c r="F26" s="6">
        <f t="shared" si="9"/>
        <v>0</v>
      </c>
      <c r="G26" s="6">
        <f t="shared" si="9"/>
        <v>0</v>
      </c>
      <c r="H26" s="7">
        <f t="shared" si="9"/>
        <v>0</v>
      </c>
      <c r="I26" s="7">
        <f t="shared" si="9"/>
        <v>0</v>
      </c>
      <c r="J26" s="7">
        <f t="shared" si="9"/>
        <v>0</v>
      </c>
      <c r="K26" s="7">
        <f t="shared" si="9"/>
        <v>0</v>
      </c>
      <c r="L26" s="7">
        <f t="shared" si="9"/>
        <v>0</v>
      </c>
      <c r="M26" s="7">
        <f t="shared" si="9"/>
        <v>0</v>
      </c>
      <c r="N26" s="6">
        <f t="shared" si="9"/>
        <v>0</v>
      </c>
      <c r="O26" s="6">
        <f t="shared" si="9"/>
        <v>0</v>
      </c>
      <c r="P26" s="6">
        <f t="shared" si="9"/>
        <v>0</v>
      </c>
      <c r="Q26" s="7">
        <f t="shared" si="9"/>
        <v>0</v>
      </c>
      <c r="R26" s="7">
        <f t="shared" si="9"/>
        <v>0</v>
      </c>
      <c r="S26" s="7">
        <f t="shared" si="9"/>
        <v>0</v>
      </c>
      <c r="T26" s="7">
        <f t="shared" si="9"/>
        <v>0</v>
      </c>
      <c r="U26" s="7">
        <f t="shared" si="9"/>
        <v>0</v>
      </c>
      <c r="V26" s="7">
        <f t="shared" si="9"/>
        <v>0</v>
      </c>
    </row>
    <row r="27" spans="2:22" ht="15" x14ac:dyDescent="0.25">
      <c r="B27" s="10"/>
      <c r="C27" s="2" t="s">
        <v>42</v>
      </c>
      <c r="D27" s="5">
        <f t="shared" ref="D27:V27" si="10">IF(ISERROR(0/D19),0,0/D19)</f>
        <v>0</v>
      </c>
      <c r="E27" s="6">
        <f t="shared" si="10"/>
        <v>0</v>
      </c>
      <c r="F27" s="6">
        <f t="shared" si="10"/>
        <v>0</v>
      </c>
      <c r="G27" s="6">
        <f t="shared" si="10"/>
        <v>0</v>
      </c>
      <c r="H27" s="7">
        <f t="shared" si="10"/>
        <v>0</v>
      </c>
      <c r="I27" s="7">
        <f t="shared" si="10"/>
        <v>0</v>
      </c>
      <c r="J27" s="7">
        <f t="shared" si="10"/>
        <v>0</v>
      </c>
      <c r="K27" s="7">
        <f t="shared" si="10"/>
        <v>0</v>
      </c>
      <c r="L27" s="7">
        <f t="shared" si="10"/>
        <v>0</v>
      </c>
      <c r="M27" s="7">
        <f t="shared" si="10"/>
        <v>0</v>
      </c>
      <c r="N27" s="6">
        <f t="shared" si="10"/>
        <v>0</v>
      </c>
      <c r="O27" s="6">
        <f t="shared" si="10"/>
        <v>0</v>
      </c>
      <c r="P27" s="6">
        <f t="shared" si="10"/>
        <v>0</v>
      </c>
      <c r="Q27" s="7">
        <f t="shared" si="10"/>
        <v>0</v>
      </c>
      <c r="R27" s="7">
        <f t="shared" si="10"/>
        <v>0</v>
      </c>
      <c r="S27" s="7">
        <f t="shared" si="10"/>
        <v>0</v>
      </c>
      <c r="T27" s="7">
        <f t="shared" si="10"/>
        <v>0</v>
      </c>
      <c r="U27" s="7">
        <f t="shared" si="10"/>
        <v>0</v>
      </c>
      <c r="V27" s="7">
        <f t="shared" si="10"/>
        <v>0</v>
      </c>
    </row>
    <row r="28" spans="2:22" ht="15" x14ac:dyDescent="0.25">
      <c r="B28" s="10"/>
      <c r="C28" s="2" t="s">
        <v>43</v>
      </c>
      <c r="D28" s="5">
        <f t="shared" ref="D28:V28" si="11">IF(ISERROR(0/D19),0,0/D19)</f>
        <v>0</v>
      </c>
      <c r="E28" s="6">
        <f t="shared" si="11"/>
        <v>0</v>
      </c>
      <c r="F28" s="6">
        <f t="shared" si="11"/>
        <v>0</v>
      </c>
      <c r="G28" s="6">
        <f t="shared" si="11"/>
        <v>0</v>
      </c>
      <c r="H28" s="7">
        <f t="shared" si="11"/>
        <v>0</v>
      </c>
      <c r="I28" s="7">
        <f t="shared" si="11"/>
        <v>0</v>
      </c>
      <c r="J28" s="7">
        <f t="shared" si="11"/>
        <v>0</v>
      </c>
      <c r="K28" s="7">
        <f t="shared" si="11"/>
        <v>0</v>
      </c>
      <c r="L28" s="7">
        <f t="shared" si="11"/>
        <v>0</v>
      </c>
      <c r="M28" s="7">
        <f t="shared" si="11"/>
        <v>0</v>
      </c>
      <c r="N28" s="6">
        <f t="shared" si="11"/>
        <v>0</v>
      </c>
      <c r="O28" s="6">
        <f t="shared" si="11"/>
        <v>0</v>
      </c>
      <c r="P28" s="6">
        <f t="shared" si="11"/>
        <v>0</v>
      </c>
      <c r="Q28" s="7">
        <f t="shared" si="11"/>
        <v>0</v>
      </c>
      <c r="R28" s="7">
        <f t="shared" si="11"/>
        <v>0</v>
      </c>
      <c r="S28" s="7">
        <f t="shared" si="11"/>
        <v>0</v>
      </c>
      <c r="T28" s="7">
        <f t="shared" si="11"/>
        <v>0</v>
      </c>
      <c r="U28" s="7">
        <f t="shared" si="11"/>
        <v>0</v>
      </c>
      <c r="V28" s="7">
        <f t="shared" si="11"/>
        <v>0</v>
      </c>
    </row>
    <row r="29" spans="2:22" ht="15" x14ac:dyDescent="0.25">
      <c r="B29" s="10"/>
      <c r="C29" s="2" t="s">
        <v>16</v>
      </c>
      <c r="D29" s="5">
        <f t="shared" ref="D29:V29" si="12">IF(ISERROR(0/D19),0,0/D19)</f>
        <v>0</v>
      </c>
      <c r="E29" s="6">
        <f t="shared" si="12"/>
        <v>0</v>
      </c>
      <c r="F29" s="6">
        <f t="shared" si="12"/>
        <v>0</v>
      </c>
      <c r="G29" s="6">
        <f t="shared" si="12"/>
        <v>0</v>
      </c>
      <c r="H29" s="7">
        <f t="shared" si="12"/>
        <v>0</v>
      </c>
      <c r="I29" s="7">
        <f t="shared" si="12"/>
        <v>0</v>
      </c>
      <c r="J29" s="7">
        <f t="shared" si="12"/>
        <v>0</v>
      </c>
      <c r="K29" s="7">
        <f t="shared" si="12"/>
        <v>0</v>
      </c>
      <c r="L29" s="7">
        <f t="shared" si="12"/>
        <v>0</v>
      </c>
      <c r="M29" s="7">
        <f t="shared" si="12"/>
        <v>0</v>
      </c>
      <c r="N29" s="6">
        <f t="shared" si="12"/>
        <v>0</v>
      </c>
      <c r="O29" s="6">
        <f t="shared" si="12"/>
        <v>0</v>
      </c>
      <c r="P29" s="6">
        <f t="shared" si="12"/>
        <v>0</v>
      </c>
      <c r="Q29" s="7">
        <f t="shared" si="12"/>
        <v>0</v>
      </c>
      <c r="R29" s="7">
        <f t="shared" si="12"/>
        <v>0</v>
      </c>
      <c r="S29" s="7">
        <f t="shared" si="12"/>
        <v>0</v>
      </c>
      <c r="T29" s="7">
        <f t="shared" si="12"/>
        <v>0</v>
      </c>
      <c r="U29" s="7">
        <f t="shared" si="12"/>
        <v>0</v>
      </c>
      <c r="V29" s="7">
        <f t="shared" si="12"/>
        <v>0</v>
      </c>
    </row>
    <row r="30" spans="2:22" ht="15" x14ac:dyDescent="0.25">
      <c r="B30" s="3" t="s">
        <v>27</v>
      </c>
      <c r="C30" s="3"/>
      <c r="D30" s="8">
        <f t="shared" ref="D30:V30" si="13">IF(ISERROR(SUM(D20:D29)),0,SUM(D20:D29))</f>
        <v>0</v>
      </c>
      <c r="E30" s="9">
        <f t="shared" si="13"/>
        <v>0</v>
      </c>
      <c r="F30" s="9">
        <f t="shared" si="13"/>
        <v>0</v>
      </c>
      <c r="G30" s="9">
        <f t="shared" si="13"/>
        <v>0</v>
      </c>
      <c r="H30" s="8">
        <f t="shared" si="13"/>
        <v>0</v>
      </c>
      <c r="I30" s="8">
        <f t="shared" si="13"/>
        <v>0</v>
      </c>
      <c r="J30" s="8">
        <f t="shared" si="13"/>
        <v>0</v>
      </c>
      <c r="K30" s="8">
        <f t="shared" si="13"/>
        <v>0</v>
      </c>
      <c r="L30" s="8">
        <f t="shared" si="13"/>
        <v>0</v>
      </c>
      <c r="M30" s="8">
        <f t="shared" si="13"/>
        <v>0</v>
      </c>
      <c r="N30" s="9">
        <f t="shared" si="13"/>
        <v>0</v>
      </c>
      <c r="O30" s="9">
        <f t="shared" si="13"/>
        <v>0</v>
      </c>
      <c r="P30" s="9">
        <f t="shared" si="13"/>
        <v>0</v>
      </c>
      <c r="Q30" s="8">
        <f t="shared" si="13"/>
        <v>0</v>
      </c>
      <c r="R30" s="8">
        <f t="shared" si="13"/>
        <v>0</v>
      </c>
      <c r="S30" s="8">
        <f t="shared" si="13"/>
        <v>0</v>
      </c>
      <c r="T30" s="8">
        <f t="shared" si="13"/>
        <v>0</v>
      </c>
      <c r="U30" s="8">
        <f t="shared" si="13"/>
        <v>0</v>
      </c>
      <c r="V30" s="8">
        <f t="shared" si="13"/>
        <v>0</v>
      </c>
    </row>
    <row r="32" spans="2:22" ht="15" x14ac:dyDescent="0.25">
      <c r="B32" s="3" t="s">
        <v>4</v>
      </c>
      <c r="C32" s="3"/>
      <c r="D32" s="4">
        <v>300</v>
      </c>
      <c r="E32" s="3">
        <v>100</v>
      </c>
      <c r="F32" s="3">
        <v>100</v>
      </c>
      <c r="G32" s="3">
        <v>100</v>
      </c>
      <c r="H32" s="4">
        <v>2</v>
      </c>
      <c r="I32" s="4">
        <v>58</v>
      </c>
      <c r="J32" s="4">
        <v>101</v>
      </c>
      <c r="K32" s="4">
        <v>53</v>
      </c>
      <c r="L32" s="4">
        <v>48</v>
      </c>
      <c r="M32" s="4">
        <v>38</v>
      </c>
      <c r="N32" s="3">
        <v>158</v>
      </c>
      <c r="O32" s="3">
        <v>142</v>
      </c>
      <c r="P32" s="3">
        <v>0</v>
      </c>
      <c r="Q32" s="4">
        <v>58</v>
      </c>
      <c r="R32" s="4">
        <v>47</v>
      </c>
      <c r="S32" s="4">
        <v>75</v>
      </c>
      <c r="T32" s="4">
        <v>62</v>
      </c>
      <c r="U32" s="4">
        <v>46</v>
      </c>
      <c r="V32" s="4">
        <v>12</v>
      </c>
    </row>
    <row r="33" spans="2:22" ht="15" x14ac:dyDescent="0.25">
      <c r="B33" s="10" t="s">
        <v>44</v>
      </c>
      <c r="C33" s="2" t="s">
        <v>45</v>
      </c>
      <c r="D33" s="5">
        <f>IF(ISERROR(227/D32),0,227/D32)</f>
        <v>0.75666666666666671</v>
      </c>
      <c r="E33" s="6">
        <f>IF(ISERROR(62/E32),0,62/E32)</f>
        <v>0.62</v>
      </c>
      <c r="F33" s="6">
        <f>IF(ISERROR(81/F32),0,81/F32)</f>
        <v>0.81</v>
      </c>
      <c r="G33" s="6">
        <f>IF(ISERROR(84/G32),0,84/G32)</f>
        <v>0.84</v>
      </c>
      <c r="H33" s="7">
        <f>IF(ISERROR(1/H32),0,1/H32)</f>
        <v>0.5</v>
      </c>
      <c r="I33" s="7">
        <f>IF(ISERROR(49/I32),0,49/I32)</f>
        <v>0.84482758620689657</v>
      </c>
      <c r="J33" s="7">
        <f>IF(ISERROR(81/J32),0,81/J32)</f>
        <v>0.80198019801980203</v>
      </c>
      <c r="K33" s="7">
        <f>IF(ISERROR(35/K32),0,35/K32)</f>
        <v>0.660377358490566</v>
      </c>
      <c r="L33" s="7">
        <f>IF(ISERROR(35/L32),0,35/L32)</f>
        <v>0.72916666666666663</v>
      </c>
      <c r="M33" s="7">
        <f>IF(ISERROR(26/M32),0,26/M32)</f>
        <v>0.68421052631578949</v>
      </c>
      <c r="N33" s="6">
        <f>IF(ISERROR(121/N32),0,121/N32)</f>
        <v>0.76582278481012656</v>
      </c>
      <c r="O33" s="6">
        <f>IF(ISERROR(106/O32),0,106/O32)</f>
        <v>0.74647887323943662</v>
      </c>
      <c r="P33" s="6">
        <f>IF(ISERROR(0/P32),0,0/P32)</f>
        <v>0</v>
      </c>
      <c r="Q33" s="7">
        <f>IF(ISERROR(36/Q32),0,36/Q32)</f>
        <v>0.62068965517241381</v>
      </c>
      <c r="R33" s="7">
        <f>IF(ISERROR(34/R32),0,34/R32)</f>
        <v>0.72340425531914898</v>
      </c>
      <c r="S33" s="7">
        <f>IF(ISERROR(58/S32),0,58/S32)</f>
        <v>0.77333333333333332</v>
      </c>
      <c r="T33" s="7">
        <f>IF(ISERROR(55/T32),0,55/T32)</f>
        <v>0.88709677419354838</v>
      </c>
      <c r="U33" s="7">
        <f>IF(ISERROR(39/U32),0,39/U32)</f>
        <v>0.84782608695652173</v>
      </c>
      <c r="V33" s="7">
        <f>IF(ISERROR(5/V32),0,5/V32)</f>
        <v>0.41666666666666669</v>
      </c>
    </row>
    <row r="34" spans="2:22" ht="15" x14ac:dyDescent="0.25">
      <c r="B34" s="10"/>
      <c r="C34" s="2" t="s">
        <v>46</v>
      </c>
      <c r="D34" s="5">
        <f>IF(ISERROR(44/D32),0,44/D32)</f>
        <v>0.14666666666666667</v>
      </c>
      <c r="E34" s="6">
        <f>IF(ISERROR(28/E32),0,28/E32)</f>
        <v>0.28000000000000003</v>
      </c>
      <c r="F34" s="6">
        <f>IF(ISERROR(9/F32),0,9/F32)</f>
        <v>0.09</v>
      </c>
      <c r="G34" s="6">
        <f>IF(ISERROR(7/G32),0,7/G32)</f>
        <v>7.0000000000000007E-2</v>
      </c>
      <c r="H34" s="7">
        <f>IF(ISERROR(1/H32),0,1/H32)</f>
        <v>0.5</v>
      </c>
      <c r="I34" s="7">
        <f>IF(ISERROR(4/I32),0,4/I32)</f>
        <v>6.8965517241379309E-2</v>
      </c>
      <c r="J34" s="7">
        <f>IF(ISERROR(9/J32),0,9/J32)</f>
        <v>8.9108910891089105E-2</v>
      </c>
      <c r="K34" s="7">
        <f>IF(ISERROR(13/K32),0,13/K32)</f>
        <v>0.24528301886792453</v>
      </c>
      <c r="L34" s="7">
        <f>IF(ISERROR(12/L32),0,12/L32)</f>
        <v>0.25</v>
      </c>
      <c r="M34" s="7">
        <f>IF(ISERROR(5/M32),0,5/M32)</f>
        <v>0.13157894736842105</v>
      </c>
      <c r="N34" s="6">
        <f>IF(ISERROR(25/N32),0,25/N32)</f>
        <v>0.15822784810126583</v>
      </c>
      <c r="O34" s="6">
        <f>IF(ISERROR(19/O32),0,19/O32)</f>
        <v>0.13380281690140844</v>
      </c>
      <c r="P34" s="6">
        <f>IF(ISERROR(0/P32),0,0/P32)</f>
        <v>0</v>
      </c>
      <c r="Q34" s="7">
        <f>IF(ISERROR(15/Q32),0,15/Q32)</f>
        <v>0.25862068965517243</v>
      </c>
      <c r="R34" s="7">
        <f>IF(ISERROR(10/R32),0,10/R32)</f>
        <v>0.21276595744680851</v>
      </c>
      <c r="S34" s="7">
        <f>IF(ISERROR(9/S32),0,9/S32)</f>
        <v>0.12</v>
      </c>
      <c r="T34" s="7">
        <f>IF(ISERROR(3/T32),0,3/T32)</f>
        <v>4.8387096774193547E-2</v>
      </c>
      <c r="U34" s="7">
        <f>IF(ISERROR(4/U32),0,4/U32)</f>
        <v>8.6956521739130432E-2</v>
      </c>
      <c r="V34" s="7">
        <f>IF(ISERROR(3/V32),0,3/V32)</f>
        <v>0.25</v>
      </c>
    </row>
    <row r="35" spans="2:22" ht="15" x14ac:dyDescent="0.25">
      <c r="B35" s="10"/>
      <c r="C35" s="2" t="s">
        <v>47</v>
      </c>
      <c r="D35" s="5">
        <f>IF(ISERROR(29/D32),0,29/D32)</f>
        <v>9.6666666666666665E-2</v>
      </c>
      <c r="E35" s="6">
        <f>IF(ISERROR(10/E32),0,10/E32)</f>
        <v>0.1</v>
      </c>
      <c r="F35" s="6">
        <f>IF(ISERROR(10/F32),0,10/F32)</f>
        <v>0.1</v>
      </c>
      <c r="G35" s="6">
        <f>IF(ISERROR(9/G32),0,9/G32)</f>
        <v>0.09</v>
      </c>
      <c r="H35" s="7">
        <f>IF(ISERROR(0/H32),0,0/H32)</f>
        <v>0</v>
      </c>
      <c r="I35" s="7">
        <f>IF(ISERROR(5/I32),0,5/I32)</f>
        <v>8.6206896551724144E-2</v>
      </c>
      <c r="J35" s="7">
        <f>IF(ISERROR(11/J32),0,11/J32)</f>
        <v>0.10891089108910891</v>
      </c>
      <c r="K35" s="7">
        <f>IF(ISERROR(5/K32),0,5/K32)</f>
        <v>9.4339622641509441E-2</v>
      </c>
      <c r="L35" s="7">
        <f>IF(ISERROR(1/L32),0,1/L32)</f>
        <v>2.0833333333333332E-2</v>
      </c>
      <c r="M35" s="7">
        <f>IF(ISERROR(7/M32),0,7/M32)</f>
        <v>0.18421052631578946</v>
      </c>
      <c r="N35" s="6">
        <f>IF(ISERROR(12/N32),0,12/N32)</f>
        <v>7.5949367088607597E-2</v>
      </c>
      <c r="O35" s="6">
        <f>IF(ISERROR(17/O32),0,17/O32)</f>
        <v>0.11971830985915492</v>
      </c>
      <c r="P35" s="6">
        <f>IF(ISERROR(0/P32),0,0/P32)</f>
        <v>0</v>
      </c>
      <c r="Q35" s="7">
        <f>IF(ISERROR(7/Q32),0,7/Q32)</f>
        <v>0.1206896551724138</v>
      </c>
      <c r="R35" s="7">
        <f>IF(ISERROR(3/R32),0,3/R32)</f>
        <v>6.3829787234042548E-2</v>
      </c>
      <c r="S35" s="7">
        <f>IF(ISERROR(8/S32),0,8/S32)</f>
        <v>0.10666666666666667</v>
      </c>
      <c r="T35" s="7">
        <f>IF(ISERROR(4/T32),0,4/T32)</f>
        <v>6.4516129032258063E-2</v>
      </c>
      <c r="U35" s="7">
        <f>IF(ISERROR(3/U32),0,3/U32)</f>
        <v>6.5217391304347824E-2</v>
      </c>
      <c r="V35" s="7">
        <f>IF(ISERROR(4/V32),0,4/V32)</f>
        <v>0.33333333333333331</v>
      </c>
    </row>
    <row r="36" spans="2:22" ht="15" x14ac:dyDescent="0.25">
      <c r="B36" s="3" t="s">
        <v>27</v>
      </c>
      <c r="C36" s="3"/>
      <c r="D36" s="8">
        <f t="shared" ref="D36:V36" si="14">IF(ISERROR(SUM(D33:D35)),0,SUM(D33:D35))</f>
        <v>1</v>
      </c>
      <c r="E36" s="9">
        <f t="shared" si="14"/>
        <v>1</v>
      </c>
      <c r="F36" s="9">
        <f t="shared" si="14"/>
        <v>1</v>
      </c>
      <c r="G36" s="9">
        <f t="shared" si="14"/>
        <v>0.99999999999999989</v>
      </c>
      <c r="H36" s="8">
        <f t="shared" si="14"/>
        <v>1</v>
      </c>
      <c r="I36" s="8">
        <f t="shared" si="14"/>
        <v>1</v>
      </c>
      <c r="J36" s="8">
        <f t="shared" si="14"/>
        <v>1</v>
      </c>
      <c r="K36" s="8">
        <f t="shared" si="14"/>
        <v>1</v>
      </c>
      <c r="L36" s="8">
        <f t="shared" si="14"/>
        <v>1</v>
      </c>
      <c r="M36" s="8">
        <f t="shared" si="14"/>
        <v>1</v>
      </c>
      <c r="N36" s="9">
        <f t="shared" si="14"/>
        <v>1</v>
      </c>
      <c r="O36" s="9">
        <f t="shared" si="14"/>
        <v>0.99999999999999989</v>
      </c>
      <c r="P36" s="9">
        <f t="shared" si="14"/>
        <v>0</v>
      </c>
      <c r="Q36" s="8">
        <f t="shared" si="14"/>
        <v>1</v>
      </c>
      <c r="R36" s="8">
        <f t="shared" si="14"/>
        <v>1</v>
      </c>
      <c r="S36" s="8">
        <f t="shared" si="14"/>
        <v>1</v>
      </c>
      <c r="T36" s="8">
        <f t="shared" si="14"/>
        <v>1</v>
      </c>
      <c r="U36" s="8">
        <f t="shared" si="14"/>
        <v>0.99999999999999989</v>
      </c>
      <c r="V36" s="8">
        <f t="shared" si="14"/>
        <v>1</v>
      </c>
    </row>
    <row r="38" spans="2:22" ht="15" x14ac:dyDescent="0.25">
      <c r="B38" s="3" t="s">
        <v>4</v>
      </c>
      <c r="C38" s="3"/>
      <c r="D38" s="4">
        <v>300</v>
      </c>
      <c r="E38" s="3">
        <v>100</v>
      </c>
      <c r="F38" s="3">
        <v>100</v>
      </c>
      <c r="G38" s="3">
        <v>100</v>
      </c>
      <c r="H38" s="4">
        <v>2</v>
      </c>
      <c r="I38" s="4">
        <v>58</v>
      </c>
      <c r="J38" s="4">
        <v>101</v>
      </c>
      <c r="K38" s="4">
        <v>53</v>
      </c>
      <c r="L38" s="4">
        <v>48</v>
      </c>
      <c r="M38" s="4">
        <v>38</v>
      </c>
      <c r="N38" s="3">
        <v>158</v>
      </c>
      <c r="O38" s="3">
        <v>142</v>
      </c>
      <c r="P38" s="3">
        <v>0</v>
      </c>
      <c r="Q38" s="4">
        <v>58</v>
      </c>
      <c r="R38" s="4">
        <v>47</v>
      </c>
      <c r="S38" s="4">
        <v>75</v>
      </c>
      <c r="T38" s="4">
        <v>62</v>
      </c>
      <c r="U38" s="4">
        <v>46</v>
      </c>
      <c r="V38" s="4">
        <v>12</v>
      </c>
    </row>
    <row r="39" spans="2:22" ht="15" x14ac:dyDescent="0.25">
      <c r="B39" s="10" t="s">
        <v>48</v>
      </c>
      <c r="C39" s="2" t="s">
        <v>49</v>
      </c>
      <c r="D39" s="5">
        <f>IF(ISERROR(172/D38),0,172/D38)</f>
        <v>0.57333333333333336</v>
      </c>
      <c r="E39" s="6">
        <f>IF(ISERROR(55/E38),0,55/E38)</f>
        <v>0.55000000000000004</v>
      </c>
      <c r="F39" s="6">
        <f>IF(ISERROR(48/F38),0,48/F38)</f>
        <v>0.48</v>
      </c>
      <c r="G39" s="6">
        <f>IF(ISERROR(69/G38),0,69/G38)</f>
        <v>0.69</v>
      </c>
      <c r="H39" s="7">
        <f>IF(ISERROR(0/H38),0,0/H38)</f>
        <v>0</v>
      </c>
      <c r="I39" s="7">
        <f>IF(ISERROR(35/I38),0,35/I38)</f>
        <v>0.60344827586206895</v>
      </c>
      <c r="J39" s="7">
        <f>IF(ISERROR(60/J38),0,60/J38)</f>
        <v>0.59405940594059403</v>
      </c>
      <c r="K39" s="7">
        <f>IF(ISERROR(30/K38),0,30/K38)</f>
        <v>0.56603773584905659</v>
      </c>
      <c r="L39" s="7">
        <f>IF(ISERROR(29/L38),0,29/L38)</f>
        <v>0.60416666666666663</v>
      </c>
      <c r="M39" s="7">
        <f>IF(ISERROR(18/M38),0,18/M38)</f>
        <v>0.47368421052631576</v>
      </c>
      <c r="N39" s="6">
        <f>IF(ISERROR(87/N38),0,87/N38)</f>
        <v>0.55063291139240511</v>
      </c>
      <c r="O39" s="6">
        <f>IF(ISERROR(85/O38),0,85/O38)</f>
        <v>0.59859154929577463</v>
      </c>
      <c r="P39" s="6">
        <f>IF(ISERROR(0/P38),0,0/P38)</f>
        <v>0</v>
      </c>
      <c r="Q39" s="7">
        <f>IF(ISERROR(33/Q38),0,33/Q38)</f>
        <v>0.56896551724137934</v>
      </c>
      <c r="R39" s="7">
        <f>IF(ISERROR(25/R38),0,25/R38)</f>
        <v>0.53191489361702127</v>
      </c>
      <c r="S39" s="7">
        <f>IF(ISERROR(41/S38),0,41/S38)</f>
        <v>0.54666666666666663</v>
      </c>
      <c r="T39" s="7">
        <f>IF(ISERROR(45/T38),0,45/T38)</f>
        <v>0.72580645161290325</v>
      </c>
      <c r="U39" s="7">
        <f>IF(ISERROR(24/U38),0,24/U38)</f>
        <v>0.52173913043478259</v>
      </c>
      <c r="V39" s="7">
        <f>IF(ISERROR(4/V38),0,4/V38)</f>
        <v>0.33333333333333331</v>
      </c>
    </row>
    <row r="40" spans="2:22" ht="15" x14ac:dyDescent="0.25">
      <c r="B40" s="10"/>
      <c r="C40" s="2" t="s">
        <v>50</v>
      </c>
      <c r="D40" s="5">
        <f>IF(ISERROR(184/D38),0,184/D38)</f>
        <v>0.61333333333333329</v>
      </c>
      <c r="E40" s="6">
        <f>IF(ISERROR(43/E38),0,43/E38)</f>
        <v>0.43</v>
      </c>
      <c r="F40" s="6">
        <f>IF(ISERROR(67/F38),0,67/F38)</f>
        <v>0.67</v>
      </c>
      <c r="G40" s="6">
        <f>IF(ISERROR(74/G38),0,74/G38)</f>
        <v>0.74</v>
      </c>
      <c r="H40" s="7">
        <f>IF(ISERROR(1/H38),0,1/H38)</f>
        <v>0.5</v>
      </c>
      <c r="I40" s="7">
        <f>IF(ISERROR(36/I38),0,36/I38)</f>
        <v>0.62068965517241381</v>
      </c>
      <c r="J40" s="7">
        <f>IF(ISERROR(68/J38),0,68/J38)</f>
        <v>0.67326732673267331</v>
      </c>
      <c r="K40" s="7">
        <f>IF(ISERROR(32/K38),0,32/K38)</f>
        <v>0.60377358490566035</v>
      </c>
      <c r="L40" s="7">
        <f>IF(ISERROR(27/L38),0,27/L38)</f>
        <v>0.5625</v>
      </c>
      <c r="M40" s="7">
        <f>IF(ISERROR(20/M38),0,20/M38)</f>
        <v>0.52631578947368418</v>
      </c>
      <c r="N40" s="6">
        <f>IF(ISERROR(102/N38),0,102/N38)</f>
        <v>0.64556962025316456</v>
      </c>
      <c r="O40" s="6">
        <f>IF(ISERROR(82/O38),0,82/O38)</f>
        <v>0.57746478873239437</v>
      </c>
      <c r="P40" s="6">
        <f>IF(ISERROR(0/P38),0,0/P38)</f>
        <v>0</v>
      </c>
      <c r="Q40" s="7">
        <f>IF(ISERROR(26/Q38),0,26/Q38)</f>
        <v>0.44827586206896552</v>
      </c>
      <c r="R40" s="7">
        <f>IF(ISERROR(22/R38),0,22/R38)</f>
        <v>0.46808510638297873</v>
      </c>
      <c r="S40" s="7">
        <f>IF(ISERROR(52/S38),0,52/S38)</f>
        <v>0.69333333333333336</v>
      </c>
      <c r="T40" s="7">
        <f>IF(ISERROR(41/T38),0,41/T38)</f>
        <v>0.66129032258064513</v>
      </c>
      <c r="U40" s="7">
        <f>IF(ISERROR(36/U38),0,36/U38)</f>
        <v>0.78260869565217395</v>
      </c>
      <c r="V40" s="7">
        <f>IF(ISERROR(7/V38),0,7/V38)</f>
        <v>0.58333333333333337</v>
      </c>
    </row>
    <row r="41" spans="2:22" ht="15" x14ac:dyDescent="0.25">
      <c r="B41" s="10"/>
      <c r="C41" s="2" t="s">
        <v>51</v>
      </c>
      <c r="D41" s="5">
        <f>IF(ISERROR(61/D38),0,61/D38)</f>
        <v>0.20333333333333334</v>
      </c>
      <c r="E41" s="6">
        <f>IF(ISERROR(12/E38),0,12/E38)</f>
        <v>0.12</v>
      </c>
      <c r="F41" s="6">
        <f>IF(ISERROR(28/F38),0,28/F38)</f>
        <v>0.28000000000000003</v>
      </c>
      <c r="G41" s="6">
        <f>IF(ISERROR(21/G38),0,21/G38)</f>
        <v>0.21</v>
      </c>
      <c r="H41" s="7">
        <f>IF(ISERROR(1/H38),0,1/H38)</f>
        <v>0.5</v>
      </c>
      <c r="I41" s="7">
        <f>IF(ISERROR(12/I38),0,12/I38)</f>
        <v>0.20689655172413793</v>
      </c>
      <c r="J41" s="7">
        <f>IF(ISERROR(25/J38),0,25/J38)</f>
        <v>0.24752475247524752</v>
      </c>
      <c r="K41" s="7">
        <f>IF(ISERROR(12/K38),0,12/K38)</f>
        <v>0.22641509433962265</v>
      </c>
      <c r="L41" s="7">
        <f>IF(ISERROR(10/L38),0,10/L38)</f>
        <v>0.20833333333333334</v>
      </c>
      <c r="M41" s="7">
        <f>IF(ISERROR(1/M38),0,1/M38)</f>
        <v>2.6315789473684209E-2</v>
      </c>
      <c r="N41" s="6">
        <f>IF(ISERROR(30/N38),0,30/N38)</f>
        <v>0.189873417721519</v>
      </c>
      <c r="O41" s="6">
        <f>IF(ISERROR(31/O38),0,31/O38)</f>
        <v>0.21830985915492956</v>
      </c>
      <c r="P41" s="6">
        <f>IF(ISERROR(0/P38),0,0/P38)</f>
        <v>0</v>
      </c>
      <c r="Q41" s="7">
        <f>IF(ISERROR(8/Q38),0,8/Q38)</f>
        <v>0.13793103448275862</v>
      </c>
      <c r="R41" s="7">
        <f>IF(ISERROR(7/R38),0,7/R38)</f>
        <v>0.14893617021276595</v>
      </c>
      <c r="S41" s="7">
        <f>IF(ISERROR(14/S38),0,14/S38)</f>
        <v>0.18666666666666668</v>
      </c>
      <c r="T41" s="7">
        <f>IF(ISERROR(21/T38),0,21/T38)</f>
        <v>0.33870967741935482</v>
      </c>
      <c r="U41" s="7">
        <f>IF(ISERROR(9/U38),0,9/U38)</f>
        <v>0.19565217391304349</v>
      </c>
      <c r="V41" s="7">
        <f>IF(ISERROR(2/V38),0,2/V38)</f>
        <v>0.16666666666666666</v>
      </c>
    </row>
    <row r="42" spans="2:22" ht="15" x14ac:dyDescent="0.25">
      <c r="B42" s="10"/>
      <c r="C42" s="2" t="s">
        <v>52</v>
      </c>
      <c r="D42" s="5">
        <f>IF(ISERROR(113/D38),0,113/D38)</f>
        <v>0.37666666666666665</v>
      </c>
      <c r="E42" s="6">
        <f>IF(ISERROR(30/E38),0,30/E38)</f>
        <v>0.3</v>
      </c>
      <c r="F42" s="6">
        <f>IF(ISERROR(37/F38),0,37/F38)</f>
        <v>0.37</v>
      </c>
      <c r="G42" s="6">
        <f>IF(ISERROR(46/G38),0,46/G38)</f>
        <v>0.46</v>
      </c>
      <c r="H42" s="7">
        <f>IF(ISERROR(1/H38),0,1/H38)</f>
        <v>0.5</v>
      </c>
      <c r="I42" s="7">
        <f>IF(ISERROR(22/I38),0,22/I38)</f>
        <v>0.37931034482758619</v>
      </c>
      <c r="J42" s="7">
        <f>IF(ISERROR(43/J38),0,43/J38)</f>
        <v>0.42574257425742573</v>
      </c>
      <c r="K42" s="7">
        <f>IF(ISERROR(19/K38),0,19/K38)</f>
        <v>0.35849056603773582</v>
      </c>
      <c r="L42" s="7">
        <f>IF(ISERROR(18/L38),0,18/L38)</f>
        <v>0.375</v>
      </c>
      <c r="M42" s="7">
        <f>IF(ISERROR(10/M38),0,10/M38)</f>
        <v>0.26315789473684209</v>
      </c>
      <c r="N42" s="6">
        <f>IF(ISERROR(49/N38),0,49/N38)</f>
        <v>0.310126582278481</v>
      </c>
      <c r="O42" s="6">
        <f>IF(ISERROR(64/O38),0,64/O38)</f>
        <v>0.45070422535211269</v>
      </c>
      <c r="P42" s="6">
        <f>IF(ISERROR(0/P38),0,0/P38)</f>
        <v>0</v>
      </c>
      <c r="Q42" s="7">
        <f>IF(ISERROR(16/Q38),0,16/Q38)</f>
        <v>0.27586206896551724</v>
      </c>
      <c r="R42" s="7">
        <f>IF(ISERROR(20/R38),0,20/R38)</f>
        <v>0.42553191489361702</v>
      </c>
      <c r="S42" s="7">
        <f>IF(ISERROR(24/S38),0,24/S38)</f>
        <v>0.32</v>
      </c>
      <c r="T42" s="7">
        <f>IF(ISERROR(30/T38),0,30/T38)</f>
        <v>0.4838709677419355</v>
      </c>
      <c r="U42" s="7">
        <f>IF(ISERROR(19/U38),0,19/U38)</f>
        <v>0.41304347826086957</v>
      </c>
      <c r="V42" s="7">
        <f>IF(ISERROR(4/V38),0,4/V38)</f>
        <v>0.33333333333333331</v>
      </c>
    </row>
    <row r="43" spans="2:22" ht="15" x14ac:dyDescent="0.25">
      <c r="B43" s="10"/>
      <c r="C43" s="2" t="s">
        <v>53</v>
      </c>
      <c r="D43" s="5">
        <f>IF(ISERROR(126/D38),0,126/D38)</f>
        <v>0.42</v>
      </c>
      <c r="E43" s="6">
        <f>IF(ISERROR(25/E38),0,25/E38)</f>
        <v>0.25</v>
      </c>
      <c r="F43" s="6">
        <f>IF(ISERROR(47/F38),0,47/F38)</f>
        <v>0.47</v>
      </c>
      <c r="G43" s="6">
        <f>IF(ISERROR(54/G38),0,54/G38)</f>
        <v>0.54</v>
      </c>
      <c r="H43" s="7">
        <f>IF(ISERROR(2/H38),0,2/H38)</f>
        <v>1</v>
      </c>
      <c r="I43" s="7">
        <f>IF(ISERROR(30/I38),0,30/I38)</f>
        <v>0.51724137931034486</v>
      </c>
      <c r="J43" s="7">
        <f>IF(ISERROR(53/J38),0,53/J38)</f>
        <v>0.52475247524752477</v>
      </c>
      <c r="K43" s="7">
        <f>IF(ISERROR(20/K38),0,20/K38)</f>
        <v>0.37735849056603776</v>
      </c>
      <c r="L43" s="7">
        <f>IF(ISERROR(17/L38),0,17/L38)</f>
        <v>0.35416666666666669</v>
      </c>
      <c r="M43" s="7">
        <f>IF(ISERROR(4/M38),0,4/M38)</f>
        <v>0.10526315789473684</v>
      </c>
      <c r="N43" s="6">
        <f>IF(ISERROR(52/N38),0,52/N38)</f>
        <v>0.32911392405063289</v>
      </c>
      <c r="O43" s="6">
        <f>IF(ISERROR(74/O38),0,74/O38)</f>
        <v>0.52112676056338025</v>
      </c>
      <c r="P43" s="6">
        <f>IF(ISERROR(0/P38),0,0/P38)</f>
        <v>0</v>
      </c>
      <c r="Q43" s="7">
        <f>IF(ISERROR(17/Q38),0,17/Q38)</f>
        <v>0.29310344827586204</v>
      </c>
      <c r="R43" s="7">
        <f>IF(ISERROR(21/R38),0,21/R38)</f>
        <v>0.44680851063829785</v>
      </c>
      <c r="S43" s="7">
        <f>IF(ISERROR(30/S38),0,30/S38)</f>
        <v>0.4</v>
      </c>
      <c r="T43" s="7">
        <f>IF(ISERROR(35/T38),0,35/T38)</f>
        <v>0.56451612903225812</v>
      </c>
      <c r="U43" s="7">
        <f>IF(ISERROR(19/U38),0,19/U38)</f>
        <v>0.41304347826086957</v>
      </c>
      <c r="V43" s="7">
        <f>IF(ISERROR(4/V38),0,4/V38)</f>
        <v>0.33333333333333331</v>
      </c>
    </row>
    <row r="44" spans="2:22" ht="15" x14ac:dyDescent="0.25">
      <c r="B44" s="10"/>
      <c r="C44" s="2" t="s">
        <v>16</v>
      </c>
      <c r="D44" s="5">
        <f>IF(ISERROR(10/D38),0,10/D38)</f>
        <v>3.3333333333333333E-2</v>
      </c>
      <c r="E44" s="6">
        <f>IF(ISERROR(6/E38),0,6/E38)</f>
        <v>0.06</v>
      </c>
      <c r="F44" s="6">
        <f>IF(ISERROR(1/F38),0,1/F38)</f>
        <v>0.01</v>
      </c>
      <c r="G44" s="6">
        <f>IF(ISERROR(3/G38),0,3/G38)</f>
        <v>0.03</v>
      </c>
      <c r="H44" s="7">
        <f>IF(ISERROR(0/H38),0,0/H38)</f>
        <v>0</v>
      </c>
      <c r="I44" s="7">
        <f>IF(ISERROR(2/I38),0,2/I38)</f>
        <v>3.4482758620689655E-2</v>
      </c>
      <c r="J44" s="7">
        <f>IF(ISERROR(1/J38),0,1/J38)</f>
        <v>9.9009900990099011E-3</v>
      </c>
      <c r="K44" s="7">
        <f>IF(ISERROR(2/K38),0,2/K38)</f>
        <v>3.7735849056603772E-2</v>
      </c>
      <c r="L44" s="7">
        <f>IF(ISERROR(1/L38),0,1/L38)</f>
        <v>2.0833333333333332E-2</v>
      </c>
      <c r="M44" s="7">
        <f>IF(ISERROR(4/M38),0,4/M38)</f>
        <v>0.10526315789473684</v>
      </c>
      <c r="N44" s="6">
        <f>IF(ISERROR(5/N38),0,5/N38)</f>
        <v>3.1645569620253167E-2</v>
      </c>
      <c r="O44" s="6">
        <f>IF(ISERROR(5/O38),0,5/O38)</f>
        <v>3.5211267605633804E-2</v>
      </c>
      <c r="P44" s="6">
        <f>IF(ISERROR(0/P38),0,0/P38)</f>
        <v>0</v>
      </c>
      <c r="Q44" s="7">
        <f>IF(ISERROR(3/Q38),0,3/Q38)</f>
        <v>5.1724137931034482E-2</v>
      </c>
      <c r="R44" s="7">
        <f>IF(ISERROR(4/R38),0,4/R38)</f>
        <v>8.5106382978723402E-2</v>
      </c>
      <c r="S44" s="7">
        <f>IF(ISERROR(2/S38),0,2/S38)</f>
        <v>2.6666666666666668E-2</v>
      </c>
      <c r="T44" s="7">
        <f>IF(ISERROR(0/T38),0,0/T38)</f>
        <v>0</v>
      </c>
      <c r="U44" s="7">
        <f>IF(ISERROR(1/U38),0,1/U38)</f>
        <v>2.1739130434782608E-2</v>
      </c>
      <c r="V44" s="7">
        <f>IF(ISERROR(0/V38),0,0/V38)</f>
        <v>0</v>
      </c>
    </row>
    <row r="45" spans="2:22" ht="15" x14ac:dyDescent="0.25">
      <c r="B45" s="3" t="s">
        <v>27</v>
      </c>
      <c r="C45" s="3"/>
      <c r="D45" s="8">
        <f t="shared" ref="D45:V45" si="15">IF(ISERROR(SUM(D39:D44)),0,SUM(D39:D44))</f>
        <v>2.2199999999999998</v>
      </c>
      <c r="E45" s="9">
        <f t="shared" si="15"/>
        <v>1.7100000000000002</v>
      </c>
      <c r="F45" s="9">
        <f t="shared" si="15"/>
        <v>2.2799999999999994</v>
      </c>
      <c r="G45" s="9">
        <f t="shared" si="15"/>
        <v>2.67</v>
      </c>
      <c r="H45" s="8">
        <f t="shared" si="15"/>
        <v>2.5</v>
      </c>
      <c r="I45" s="8">
        <f t="shared" si="15"/>
        <v>2.3620689655172411</v>
      </c>
      <c r="J45" s="8">
        <f t="shared" si="15"/>
        <v>2.4752475247524752</v>
      </c>
      <c r="K45" s="8">
        <f t="shared" si="15"/>
        <v>2.1698113207547167</v>
      </c>
      <c r="L45" s="8">
        <f t="shared" si="15"/>
        <v>2.125</v>
      </c>
      <c r="M45" s="8">
        <f t="shared" si="15"/>
        <v>1.5</v>
      </c>
      <c r="N45" s="9">
        <f t="shared" si="15"/>
        <v>2.056962025316456</v>
      </c>
      <c r="O45" s="9">
        <f t="shared" si="15"/>
        <v>2.4014084507042255</v>
      </c>
      <c r="P45" s="9">
        <f t="shared" si="15"/>
        <v>0</v>
      </c>
      <c r="Q45" s="8">
        <f t="shared" si="15"/>
        <v>1.7758620689655171</v>
      </c>
      <c r="R45" s="8">
        <f t="shared" si="15"/>
        <v>2.1063829787234045</v>
      </c>
      <c r="S45" s="8">
        <f t="shared" si="15"/>
        <v>2.1733333333333338</v>
      </c>
      <c r="T45" s="8">
        <f t="shared" si="15"/>
        <v>2.774193548387097</v>
      </c>
      <c r="U45" s="8">
        <f t="shared" si="15"/>
        <v>2.347826086956522</v>
      </c>
      <c r="V45" s="8">
        <f t="shared" si="15"/>
        <v>1.75</v>
      </c>
    </row>
    <row r="47" spans="2:22" ht="15" x14ac:dyDescent="0.25">
      <c r="B47" s="3" t="s">
        <v>4</v>
      </c>
      <c r="C47" s="3"/>
      <c r="D47" s="4">
        <v>300</v>
      </c>
      <c r="E47" s="3">
        <v>100</v>
      </c>
      <c r="F47" s="3">
        <v>100</v>
      </c>
      <c r="G47" s="3">
        <v>100</v>
      </c>
      <c r="H47" s="4">
        <v>2</v>
      </c>
      <c r="I47" s="4">
        <v>58</v>
      </c>
      <c r="J47" s="4">
        <v>101</v>
      </c>
      <c r="K47" s="4">
        <v>53</v>
      </c>
      <c r="L47" s="4">
        <v>48</v>
      </c>
      <c r="M47" s="4">
        <v>38</v>
      </c>
      <c r="N47" s="3">
        <v>158</v>
      </c>
      <c r="O47" s="3">
        <v>142</v>
      </c>
      <c r="P47" s="3">
        <v>0</v>
      </c>
      <c r="Q47" s="4">
        <v>58</v>
      </c>
      <c r="R47" s="4">
        <v>47</v>
      </c>
      <c r="S47" s="4">
        <v>75</v>
      </c>
      <c r="T47" s="4">
        <v>62</v>
      </c>
      <c r="U47" s="4">
        <v>46</v>
      </c>
      <c r="V47" s="4">
        <v>12</v>
      </c>
    </row>
    <row r="48" spans="2:22" ht="15" x14ac:dyDescent="0.25">
      <c r="B48" s="10" t="s">
        <v>54</v>
      </c>
      <c r="C48" s="2" t="s">
        <v>55</v>
      </c>
      <c r="D48" s="5">
        <f>IF(ISERROR(239/D47),0,239/D47)</f>
        <v>0.79666666666666663</v>
      </c>
      <c r="E48" s="6">
        <f>IF(ISERROR(69/E47),0,69/E47)</f>
        <v>0.69</v>
      </c>
      <c r="F48" s="6">
        <f>IF(ISERROR(83/F47),0,83/F47)</f>
        <v>0.83</v>
      </c>
      <c r="G48" s="6">
        <f>IF(ISERROR(87/G47),0,87/G47)</f>
        <v>0.87</v>
      </c>
      <c r="H48" s="7">
        <f>IF(ISERROR(2/H47),0,2/H47)</f>
        <v>1</v>
      </c>
      <c r="I48" s="7">
        <f>IF(ISERROR(49/I47),0,49/I47)</f>
        <v>0.84482758620689657</v>
      </c>
      <c r="J48" s="7">
        <f>IF(ISERROR(81/J47),0,81/J47)</f>
        <v>0.80198019801980203</v>
      </c>
      <c r="K48" s="7">
        <f>IF(ISERROR(42/K47),0,42/K47)</f>
        <v>0.79245283018867929</v>
      </c>
      <c r="L48" s="7">
        <f>IF(ISERROR(42/L47),0,42/L47)</f>
        <v>0.875</v>
      </c>
      <c r="M48" s="7">
        <f>IF(ISERROR(23/M47),0,23/M47)</f>
        <v>0.60526315789473684</v>
      </c>
      <c r="N48" s="6">
        <f>IF(ISERROR(120/N47),0,120/N47)</f>
        <v>0.759493670886076</v>
      </c>
      <c r="O48" s="6">
        <f>IF(ISERROR(119/O47),0,119/O47)</f>
        <v>0.8380281690140845</v>
      </c>
      <c r="P48" s="6">
        <f>IF(ISERROR(0/P47),0,0/P47)</f>
        <v>0</v>
      </c>
      <c r="Q48" s="7">
        <f>IF(ISERROR(44/Q47),0,44/Q47)</f>
        <v>0.75862068965517238</v>
      </c>
      <c r="R48" s="7">
        <f>IF(ISERROR(35/R47),0,35/R47)</f>
        <v>0.74468085106382975</v>
      </c>
      <c r="S48" s="7">
        <f>IF(ISERROR(53/S47),0,53/S47)</f>
        <v>0.70666666666666667</v>
      </c>
      <c r="T48" s="7">
        <f>IF(ISERROR(53/T47),0,53/T47)</f>
        <v>0.85483870967741937</v>
      </c>
      <c r="U48" s="7">
        <f>IF(ISERROR(44/U47),0,44/U47)</f>
        <v>0.95652173913043481</v>
      </c>
      <c r="V48" s="7">
        <f>IF(ISERROR(10/V47),0,10/V47)</f>
        <v>0.83333333333333337</v>
      </c>
    </row>
    <row r="49" spans="2:22" ht="15" x14ac:dyDescent="0.25">
      <c r="B49" s="10"/>
      <c r="C49" s="2" t="s">
        <v>56</v>
      </c>
      <c r="D49" s="5">
        <f>IF(ISERROR(202/D47),0,202/D47)</f>
        <v>0.67333333333333334</v>
      </c>
      <c r="E49" s="6">
        <f>IF(ISERROR(43/E47),0,43/E47)</f>
        <v>0.43</v>
      </c>
      <c r="F49" s="6">
        <f>IF(ISERROR(79/F47),0,79/F47)</f>
        <v>0.79</v>
      </c>
      <c r="G49" s="6">
        <f>IF(ISERROR(80/G47),0,80/G47)</f>
        <v>0.8</v>
      </c>
      <c r="H49" s="7">
        <f>IF(ISERROR(2/H47),0,2/H47)</f>
        <v>1</v>
      </c>
      <c r="I49" s="7">
        <f>IF(ISERROR(39/I47),0,39/I47)</f>
        <v>0.67241379310344829</v>
      </c>
      <c r="J49" s="7">
        <f>IF(ISERROR(77/J47),0,77/J47)</f>
        <v>0.76237623762376239</v>
      </c>
      <c r="K49" s="7">
        <f>IF(ISERROR(35/K47),0,35/K47)</f>
        <v>0.660377358490566</v>
      </c>
      <c r="L49" s="7">
        <f>IF(ISERROR(31/L47),0,31/L47)</f>
        <v>0.64583333333333337</v>
      </c>
      <c r="M49" s="7">
        <f>IF(ISERROR(18/M47),0,18/M47)</f>
        <v>0.47368421052631576</v>
      </c>
      <c r="N49" s="6">
        <f>IF(ISERROR(97/N47),0,97/N47)</f>
        <v>0.61392405063291144</v>
      </c>
      <c r="O49" s="6">
        <f>IF(ISERROR(105/O47),0,105/O47)</f>
        <v>0.73943661971830987</v>
      </c>
      <c r="P49" s="6">
        <f>IF(ISERROR(0/P47),0,0/P47)</f>
        <v>0</v>
      </c>
      <c r="Q49" s="7">
        <f>IF(ISERROR(27/Q47),0,27/Q47)</f>
        <v>0.46551724137931033</v>
      </c>
      <c r="R49" s="7">
        <f>IF(ISERROR(29/R47),0,29/R47)</f>
        <v>0.61702127659574468</v>
      </c>
      <c r="S49" s="7">
        <f>IF(ISERROR(51/S47),0,51/S47)</f>
        <v>0.68</v>
      </c>
      <c r="T49" s="7">
        <f>IF(ISERROR(47/T47),0,47/T47)</f>
        <v>0.75806451612903225</v>
      </c>
      <c r="U49" s="7">
        <f>IF(ISERROR(42/U47),0,42/U47)</f>
        <v>0.91304347826086951</v>
      </c>
      <c r="V49" s="7">
        <f>IF(ISERROR(6/V47),0,6/V47)</f>
        <v>0.5</v>
      </c>
    </row>
    <row r="50" spans="2:22" ht="15" x14ac:dyDescent="0.25">
      <c r="B50" s="10"/>
      <c r="C50" s="2" t="s">
        <v>57</v>
      </c>
      <c r="D50" s="5">
        <f>IF(ISERROR(213/D47),0,213/D47)</f>
        <v>0.71</v>
      </c>
      <c r="E50" s="6">
        <f>IF(ISERROR(52/E47),0,52/E47)</f>
        <v>0.52</v>
      </c>
      <c r="F50" s="6">
        <f>IF(ISERROR(74/F47),0,74/F47)</f>
        <v>0.74</v>
      </c>
      <c r="G50" s="6">
        <f>IF(ISERROR(87/G47),0,87/G47)</f>
        <v>0.87</v>
      </c>
      <c r="H50" s="7">
        <f>IF(ISERROR(1/H47),0,1/H47)</f>
        <v>0.5</v>
      </c>
      <c r="I50" s="7">
        <f>IF(ISERROR(45/I47),0,45/I47)</f>
        <v>0.77586206896551724</v>
      </c>
      <c r="J50" s="7">
        <f>IF(ISERROR(76/J47),0,76/J47)</f>
        <v>0.75247524752475248</v>
      </c>
      <c r="K50" s="7">
        <f>IF(ISERROR(43/K47),0,43/K47)</f>
        <v>0.81132075471698117</v>
      </c>
      <c r="L50" s="7">
        <f>IF(ISERROR(27/L47),0,27/L47)</f>
        <v>0.5625</v>
      </c>
      <c r="M50" s="7">
        <f>IF(ISERROR(21/M47),0,21/M47)</f>
        <v>0.55263157894736847</v>
      </c>
      <c r="N50" s="6">
        <f>IF(ISERROR(110/N47),0,110/N47)</f>
        <v>0.69620253164556967</v>
      </c>
      <c r="O50" s="6">
        <f>IF(ISERROR(103/O47),0,103/O47)</f>
        <v>0.72535211267605637</v>
      </c>
      <c r="P50" s="6">
        <f>IF(ISERROR(0/P47),0,0/P47)</f>
        <v>0</v>
      </c>
      <c r="Q50" s="7">
        <f>IF(ISERROR(36/Q47),0,36/Q47)</f>
        <v>0.62068965517241381</v>
      </c>
      <c r="R50" s="7">
        <f>IF(ISERROR(29/R47),0,29/R47)</f>
        <v>0.61702127659574468</v>
      </c>
      <c r="S50" s="7">
        <f>IF(ISERROR(54/S47),0,54/S47)</f>
        <v>0.72</v>
      </c>
      <c r="T50" s="7">
        <f>IF(ISERROR(51/T47),0,51/T47)</f>
        <v>0.82258064516129037</v>
      </c>
      <c r="U50" s="7">
        <f>IF(ISERROR(39/U47),0,39/U47)</f>
        <v>0.84782608695652173</v>
      </c>
      <c r="V50" s="7">
        <f>IF(ISERROR(4/V47),0,4/V47)</f>
        <v>0.33333333333333331</v>
      </c>
    </row>
    <row r="51" spans="2:22" ht="15" x14ac:dyDescent="0.25">
      <c r="B51" s="10"/>
      <c r="C51" s="2" t="s">
        <v>58</v>
      </c>
      <c r="D51" s="5">
        <f>IF(ISERROR(126/D47),0,126/D47)</f>
        <v>0.42</v>
      </c>
      <c r="E51" s="6">
        <f>IF(ISERROR(16/E47),0,16/E47)</f>
        <v>0.16</v>
      </c>
      <c r="F51" s="6">
        <f>IF(ISERROR(43/F47),0,43/F47)</f>
        <v>0.43</v>
      </c>
      <c r="G51" s="6">
        <f>IF(ISERROR(67/G47),0,67/G47)</f>
        <v>0.67</v>
      </c>
      <c r="H51" s="7">
        <f>IF(ISERROR(1/H47),0,1/H47)</f>
        <v>0.5</v>
      </c>
      <c r="I51" s="7">
        <f>IF(ISERROR(36/I47),0,36/I47)</f>
        <v>0.62068965517241381</v>
      </c>
      <c r="J51" s="7">
        <f>IF(ISERROR(50/J47),0,50/J47)</f>
        <v>0.49504950495049505</v>
      </c>
      <c r="K51" s="7">
        <f>IF(ISERROR(21/K47),0,21/K47)</f>
        <v>0.39622641509433965</v>
      </c>
      <c r="L51" s="7">
        <f>IF(ISERROR(12/L47),0,12/L47)</f>
        <v>0.25</v>
      </c>
      <c r="M51" s="7">
        <f>IF(ISERROR(6/M47),0,6/M47)</f>
        <v>0.15789473684210525</v>
      </c>
      <c r="N51" s="6">
        <f>IF(ISERROR(60/N47),0,60/N47)</f>
        <v>0.379746835443038</v>
      </c>
      <c r="O51" s="6">
        <f>IF(ISERROR(66/O47),0,66/O47)</f>
        <v>0.46478873239436619</v>
      </c>
      <c r="P51" s="6">
        <f>IF(ISERROR(0/P47),0,0/P47)</f>
        <v>0</v>
      </c>
      <c r="Q51" s="7">
        <f>IF(ISERROR(14/Q47),0,14/Q47)</f>
        <v>0.2413793103448276</v>
      </c>
      <c r="R51" s="7">
        <f>IF(ISERROR(17/R47),0,17/R47)</f>
        <v>0.36170212765957449</v>
      </c>
      <c r="S51" s="7">
        <f>IF(ISERROR(39/S47),0,39/S47)</f>
        <v>0.52</v>
      </c>
      <c r="T51" s="7">
        <f>IF(ISERROR(36/T47),0,36/T47)</f>
        <v>0.58064516129032262</v>
      </c>
      <c r="U51" s="7">
        <f>IF(ISERROR(19/U47),0,19/U47)</f>
        <v>0.41304347826086957</v>
      </c>
      <c r="V51" s="7">
        <f>IF(ISERROR(1/V47),0,1/V47)</f>
        <v>8.3333333333333329E-2</v>
      </c>
    </row>
    <row r="52" spans="2:22" ht="15" x14ac:dyDescent="0.25">
      <c r="B52" s="10"/>
      <c r="C52" s="2" t="s">
        <v>59</v>
      </c>
      <c r="D52" s="5">
        <f>IF(ISERROR(100/D47),0,100/D47)</f>
        <v>0.33333333333333331</v>
      </c>
      <c r="E52" s="6">
        <f>IF(ISERROR(23/E47),0,23/E47)</f>
        <v>0.23</v>
      </c>
      <c r="F52" s="6">
        <f>IF(ISERROR(32/F47),0,32/F47)</f>
        <v>0.32</v>
      </c>
      <c r="G52" s="6">
        <f>IF(ISERROR(45/G47),0,45/G47)</f>
        <v>0.45</v>
      </c>
      <c r="H52" s="7">
        <f>IF(ISERROR(1/H47),0,1/H47)</f>
        <v>0.5</v>
      </c>
      <c r="I52" s="7">
        <f>IF(ISERROR(19/I47),0,19/I47)</f>
        <v>0.32758620689655171</v>
      </c>
      <c r="J52" s="7">
        <f>IF(ISERROR(43/J47),0,43/J47)</f>
        <v>0.42574257425742573</v>
      </c>
      <c r="K52" s="7">
        <f>IF(ISERROR(20/K47),0,20/K47)</f>
        <v>0.37735849056603776</v>
      </c>
      <c r="L52" s="7">
        <f>IF(ISERROR(11/L47),0,11/L47)</f>
        <v>0.22916666666666666</v>
      </c>
      <c r="M52" s="7">
        <f>IF(ISERROR(6/M47),0,6/M47)</f>
        <v>0.15789473684210525</v>
      </c>
      <c r="N52" s="6">
        <f>IF(ISERROR(52/N47),0,52/N47)</f>
        <v>0.32911392405063289</v>
      </c>
      <c r="O52" s="6">
        <f>IF(ISERROR(48/O47),0,48/O47)</f>
        <v>0.3380281690140845</v>
      </c>
      <c r="P52" s="6">
        <f>IF(ISERROR(0/P47),0,0/P47)</f>
        <v>0</v>
      </c>
      <c r="Q52" s="7">
        <f>IF(ISERROR(16/Q47),0,16/Q47)</f>
        <v>0.27586206896551724</v>
      </c>
      <c r="R52" s="7">
        <f>IF(ISERROR(14/R47),0,14/R47)</f>
        <v>0.2978723404255319</v>
      </c>
      <c r="S52" s="7">
        <f>IF(ISERROR(24/S47),0,24/S47)</f>
        <v>0.32</v>
      </c>
      <c r="T52" s="7">
        <f>IF(ISERROR(28/T47),0,28/T47)</f>
        <v>0.45161290322580644</v>
      </c>
      <c r="U52" s="7">
        <f>IF(ISERROR(17/U47),0,17/U47)</f>
        <v>0.36956521739130432</v>
      </c>
      <c r="V52" s="7">
        <f>IF(ISERROR(1/V47),0,1/V47)</f>
        <v>8.3333333333333329E-2</v>
      </c>
    </row>
    <row r="53" spans="2:22" ht="15" x14ac:dyDescent="0.25">
      <c r="B53" s="10"/>
      <c r="C53" s="2" t="s">
        <v>16</v>
      </c>
      <c r="D53" s="5">
        <f>IF(ISERROR(4/D47),0,4/D47)</f>
        <v>1.3333333333333334E-2</v>
      </c>
      <c r="E53" s="6">
        <f>IF(ISERROR(3/E47),0,3/E47)</f>
        <v>0.03</v>
      </c>
      <c r="F53" s="6">
        <f>IF(ISERROR(0/F47),0,0/F47)</f>
        <v>0</v>
      </c>
      <c r="G53" s="6">
        <f>IF(ISERROR(1/G47),0,1/G47)</f>
        <v>0.01</v>
      </c>
      <c r="H53" s="7">
        <f>IF(ISERROR(0/H47),0,0/H47)</f>
        <v>0</v>
      </c>
      <c r="I53" s="7">
        <f>IF(ISERROR(0/I47),0,0/I47)</f>
        <v>0</v>
      </c>
      <c r="J53" s="7">
        <f>IF(ISERROR(0/J47),0,0/J47)</f>
        <v>0</v>
      </c>
      <c r="K53" s="7">
        <f>IF(ISERROR(1/K47),0,1/K47)</f>
        <v>1.8867924528301886E-2</v>
      </c>
      <c r="L53" s="7">
        <f>IF(ISERROR(0/L47),0,0/L47)</f>
        <v>0</v>
      </c>
      <c r="M53" s="7">
        <f>IF(ISERROR(3/M47),0,3/M47)</f>
        <v>7.8947368421052627E-2</v>
      </c>
      <c r="N53" s="6">
        <f>IF(ISERROR(3/N47),0,3/N47)</f>
        <v>1.8987341772151899E-2</v>
      </c>
      <c r="O53" s="6">
        <f>IF(ISERROR(1/O47),0,1/O47)</f>
        <v>7.0422535211267607E-3</v>
      </c>
      <c r="P53" s="6">
        <f>IF(ISERROR(0/P47),0,0/P47)</f>
        <v>0</v>
      </c>
      <c r="Q53" s="7">
        <f>IF(ISERROR(0/Q47),0,0/Q47)</f>
        <v>0</v>
      </c>
      <c r="R53" s="7">
        <f>IF(ISERROR(2/R47),0,2/R47)</f>
        <v>4.2553191489361701E-2</v>
      </c>
      <c r="S53" s="7">
        <f>IF(ISERROR(2/S47),0,2/S47)</f>
        <v>2.6666666666666668E-2</v>
      </c>
      <c r="T53" s="7">
        <f>IF(ISERROR(0/T47),0,0/T47)</f>
        <v>0</v>
      </c>
      <c r="U53" s="7">
        <f>IF(ISERROR(0/U47),0,0/U47)</f>
        <v>0</v>
      </c>
      <c r="V53" s="7">
        <f>IF(ISERROR(0/V47),0,0/V47)</f>
        <v>0</v>
      </c>
    </row>
    <row r="54" spans="2:22" ht="15" x14ac:dyDescent="0.25">
      <c r="B54" s="3" t="s">
        <v>27</v>
      </c>
      <c r="C54" s="3"/>
      <c r="D54" s="8">
        <f t="shared" ref="D54:V54" si="16">IF(ISERROR(SUM(D48:D53)),0,SUM(D48:D53))</f>
        <v>2.9466666666666663</v>
      </c>
      <c r="E54" s="9">
        <f t="shared" si="16"/>
        <v>2.0599999999999996</v>
      </c>
      <c r="F54" s="9">
        <f t="shared" si="16"/>
        <v>3.1100000000000003</v>
      </c>
      <c r="G54" s="9">
        <f t="shared" si="16"/>
        <v>3.67</v>
      </c>
      <c r="H54" s="8">
        <f t="shared" si="16"/>
        <v>3.5</v>
      </c>
      <c r="I54" s="8">
        <f t="shared" si="16"/>
        <v>3.2413793103448274</v>
      </c>
      <c r="J54" s="8">
        <f t="shared" si="16"/>
        <v>3.2376237623762378</v>
      </c>
      <c r="K54" s="8">
        <f t="shared" si="16"/>
        <v>3.0566037735849059</v>
      </c>
      <c r="L54" s="8">
        <f t="shared" si="16"/>
        <v>2.5625</v>
      </c>
      <c r="M54" s="8">
        <f t="shared" si="16"/>
        <v>2.0263157894736845</v>
      </c>
      <c r="N54" s="9">
        <f t="shared" si="16"/>
        <v>2.7974683544303804</v>
      </c>
      <c r="O54" s="9">
        <f t="shared" si="16"/>
        <v>3.1126760563380285</v>
      </c>
      <c r="P54" s="9">
        <f t="shared" si="16"/>
        <v>0</v>
      </c>
      <c r="Q54" s="8">
        <f t="shared" si="16"/>
        <v>2.3620689655172411</v>
      </c>
      <c r="R54" s="8">
        <f t="shared" si="16"/>
        <v>2.6808510638297869</v>
      </c>
      <c r="S54" s="8">
        <f t="shared" si="16"/>
        <v>2.9733333333333332</v>
      </c>
      <c r="T54" s="8">
        <f t="shared" si="16"/>
        <v>3.467741935483871</v>
      </c>
      <c r="U54" s="8">
        <f t="shared" si="16"/>
        <v>3.5</v>
      </c>
      <c r="V54" s="8">
        <f t="shared" si="16"/>
        <v>1.8333333333333333</v>
      </c>
    </row>
    <row r="56" spans="2:22" ht="15" x14ac:dyDescent="0.25">
      <c r="B56" s="3" t="s">
        <v>4</v>
      </c>
      <c r="C56" s="3"/>
      <c r="D56" s="4">
        <v>300</v>
      </c>
      <c r="E56" s="3">
        <v>100</v>
      </c>
      <c r="F56" s="3">
        <v>100</v>
      </c>
      <c r="G56" s="3">
        <v>100</v>
      </c>
      <c r="H56" s="4">
        <v>2</v>
      </c>
      <c r="I56" s="4">
        <v>58</v>
      </c>
      <c r="J56" s="4">
        <v>101</v>
      </c>
      <c r="K56" s="4">
        <v>53</v>
      </c>
      <c r="L56" s="4">
        <v>48</v>
      </c>
      <c r="M56" s="4">
        <v>38</v>
      </c>
      <c r="N56" s="3">
        <v>158</v>
      </c>
      <c r="O56" s="3">
        <v>142</v>
      </c>
      <c r="P56" s="3">
        <v>0</v>
      </c>
      <c r="Q56" s="4">
        <v>58</v>
      </c>
      <c r="R56" s="4">
        <v>47</v>
      </c>
      <c r="S56" s="4">
        <v>75</v>
      </c>
      <c r="T56" s="4">
        <v>62</v>
      </c>
      <c r="U56" s="4">
        <v>46</v>
      </c>
      <c r="V56" s="4">
        <v>12</v>
      </c>
    </row>
    <row r="57" spans="2:22" ht="15" x14ac:dyDescent="0.25">
      <c r="B57" s="10" t="s">
        <v>60</v>
      </c>
      <c r="C57" s="2" t="s">
        <v>61</v>
      </c>
      <c r="D57" s="5">
        <f>IF(ISERROR(74/D56),0,74/D56)</f>
        <v>0.24666666666666667</v>
      </c>
      <c r="E57" s="6">
        <f>IF(ISERROR(44/E56),0,44/E56)</f>
        <v>0.44</v>
      </c>
      <c r="F57" s="6">
        <f>IF(ISERROR(18/F56),0,18/F56)</f>
        <v>0.18</v>
      </c>
      <c r="G57" s="6">
        <f>IF(ISERROR(12/G56),0,12/G56)</f>
        <v>0.12</v>
      </c>
      <c r="H57" s="7">
        <f>IF(ISERROR(1/H56),0,1/H56)</f>
        <v>0.5</v>
      </c>
      <c r="I57" s="7">
        <f>IF(ISERROR(13/I56),0,13/I56)</f>
        <v>0.22413793103448276</v>
      </c>
      <c r="J57" s="7">
        <f>IF(ISERROR(15/J56),0,15/J56)</f>
        <v>0.14851485148514851</v>
      </c>
      <c r="K57" s="7">
        <f>IF(ISERROR(19/K56),0,19/K56)</f>
        <v>0.35849056603773582</v>
      </c>
      <c r="L57" s="7">
        <f>IF(ISERROR(15/L56),0,15/L56)</f>
        <v>0.3125</v>
      </c>
      <c r="M57" s="7">
        <f>IF(ISERROR(11/M56),0,11/M56)</f>
        <v>0.28947368421052633</v>
      </c>
      <c r="N57" s="6">
        <f>IF(ISERROR(35/N56),0,35/N56)</f>
        <v>0.22151898734177214</v>
      </c>
      <c r="O57" s="6">
        <f>IF(ISERROR(39/O56),0,39/O56)</f>
        <v>0.27464788732394368</v>
      </c>
      <c r="P57" s="6">
        <f>IF(ISERROR(0/P56),0,0/P56)</f>
        <v>0</v>
      </c>
      <c r="Q57" s="7">
        <f>IF(ISERROR(31/Q56),0,31/Q56)</f>
        <v>0.53448275862068961</v>
      </c>
      <c r="R57" s="7">
        <f>IF(ISERROR(14/R56),0,14/R56)</f>
        <v>0.2978723404255319</v>
      </c>
      <c r="S57" s="7">
        <f>IF(ISERROR(16/S56),0,16/S56)</f>
        <v>0.21333333333333335</v>
      </c>
      <c r="T57" s="7">
        <f>IF(ISERROR(4/T56),0,4/T56)</f>
        <v>6.4516129032258063E-2</v>
      </c>
      <c r="U57" s="7">
        <f>IF(ISERROR(4/U56),0,4/U56)</f>
        <v>8.6956521739130432E-2</v>
      </c>
      <c r="V57" s="7">
        <f>IF(ISERROR(5/V56),0,5/V56)</f>
        <v>0.41666666666666669</v>
      </c>
    </row>
    <row r="58" spans="2:22" ht="15" x14ac:dyDescent="0.25">
      <c r="B58" s="10"/>
      <c r="C58" s="2" t="s">
        <v>62</v>
      </c>
      <c r="D58" s="5">
        <f>IF(ISERROR(122/D56),0,122/D56)</f>
        <v>0.40666666666666668</v>
      </c>
      <c r="E58" s="6">
        <f>IF(ISERROR(34/E56),0,34/E56)</f>
        <v>0.34</v>
      </c>
      <c r="F58" s="6">
        <f>IF(ISERROR(53/F56),0,53/F56)</f>
        <v>0.53</v>
      </c>
      <c r="G58" s="6">
        <f>IF(ISERROR(35/G56),0,35/G56)</f>
        <v>0.35</v>
      </c>
      <c r="H58" s="7">
        <f>IF(ISERROR(1/H56),0,1/H56)</f>
        <v>0.5</v>
      </c>
      <c r="I58" s="7">
        <f>IF(ISERROR(22/I56),0,22/I56)</f>
        <v>0.37931034482758619</v>
      </c>
      <c r="J58" s="7">
        <f>IF(ISERROR(40/J56),0,40/J56)</f>
        <v>0.39603960396039606</v>
      </c>
      <c r="K58" s="7">
        <f>IF(ISERROR(21/K56),0,21/K56)</f>
        <v>0.39622641509433965</v>
      </c>
      <c r="L58" s="7">
        <f>IF(ISERROR(22/L56),0,22/L56)</f>
        <v>0.45833333333333331</v>
      </c>
      <c r="M58" s="7">
        <f>IF(ISERROR(16/M56),0,16/M56)</f>
        <v>0.42105263157894735</v>
      </c>
      <c r="N58" s="6">
        <f>IF(ISERROR(68/N56),0,68/N56)</f>
        <v>0.43037974683544306</v>
      </c>
      <c r="O58" s="6">
        <f>IF(ISERROR(54/O56),0,54/O56)</f>
        <v>0.38028169014084506</v>
      </c>
      <c r="P58" s="6">
        <f>IF(ISERROR(0/P56),0,0/P56)</f>
        <v>0</v>
      </c>
      <c r="Q58" s="7">
        <f>IF(ISERROR(17/Q56),0,17/Q56)</f>
        <v>0.29310344827586204</v>
      </c>
      <c r="R58" s="7">
        <f>IF(ISERROR(20/R56),0,20/R56)</f>
        <v>0.42553191489361702</v>
      </c>
      <c r="S58" s="7">
        <f>IF(ISERROR(36/S56),0,36/S56)</f>
        <v>0.48</v>
      </c>
      <c r="T58" s="7">
        <f>IF(ISERROR(19/T56),0,19/T56)</f>
        <v>0.30645161290322581</v>
      </c>
      <c r="U58" s="7">
        <f>IF(ISERROR(23/U56),0,23/U56)</f>
        <v>0.5</v>
      </c>
      <c r="V58" s="7">
        <f>IF(ISERROR(7/V56),0,7/V56)</f>
        <v>0.58333333333333337</v>
      </c>
    </row>
    <row r="59" spans="2:22" ht="15" x14ac:dyDescent="0.25">
      <c r="B59" s="10"/>
      <c r="C59" s="2" t="s">
        <v>63</v>
      </c>
      <c r="D59" s="5">
        <f>IF(ISERROR(73/D56),0,73/D56)</f>
        <v>0.24333333333333335</v>
      </c>
      <c r="E59" s="6">
        <f>IF(ISERROR(8/E56),0,8/E56)</f>
        <v>0.08</v>
      </c>
      <c r="F59" s="6">
        <f>IF(ISERROR(21/F56),0,21/F56)</f>
        <v>0.21</v>
      </c>
      <c r="G59" s="6">
        <f>IF(ISERROR(44/G56),0,44/G56)</f>
        <v>0.44</v>
      </c>
      <c r="H59" s="7">
        <f>IF(ISERROR(0/H56),0,0/H56)</f>
        <v>0</v>
      </c>
      <c r="I59" s="7">
        <f>IF(ISERROR(17/I56),0,17/I56)</f>
        <v>0.29310344827586204</v>
      </c>
      <c r="J59" s="7">
        <f>IF(ISERROR(35/J56),0,35/J56)</f>
        <v>0.34653465346534651</v>
      </c>
      <c r="K59" s="7">
        <f>IF(ISERROR(11/K56),0,11/K56)</f>
        <v>0.20754716981132076</v>
      </c>
      <c r="L59" s="7">
        <f>IF(ISERROR(5/L56),0,5/L56)</f>
        <v>0.10416666666666667</v>
      </c>
      <c r="M59" s="7">
        <f>IF(ISERROR(5/M56),0,5/M56)</f>
        <v>0.13157894736842105</v>
      </c>
      <c r="N59" s="6">
        <f>IF(ISERROR(33/N56),0,33/N56)</f>
        <v>0.20886075949367089</v>
      </c>
      <c r="O59" s="6">
        <f>IF(ISERROR(40/O56),0,40/O56)</f>
        <v>0.28169014084507044</v>
      </c>
      <c r="P59" s="6">
        <f>IF(ISERROR(0/P56),0,0/P56)</f>
        <v>0</v>
      </c>
      <c r="Q59" s="7">
        <f>IF(ISERROR(3/Q56),0,3/Q56)</f>
        <v>5.1724137931034482E-2</v>
      </c>
      <c r="R59" s="7">
        <f>IF(ISERROR(9/R56),0,9/R56)</f>
        <v>0.19148936170212766</v>
      </c>
      <c r="S59" s="7">
        <f>IF(ISERROR(20/S56),0,20/S56)</f>
        <v>0.26666666666666666</v>
      </c>
      <c r="T59" s="7">
        <f>IF(ISERROR(28/T56),0,28/T56)</f>
        <v>0.45161290322580644</v>
      </c>
      <c r="U59" s="7">
        <f>IF(ISERROR(13/U56),0,13/U56)</f>
        <v>0.28260869565217389</v>
      </c>
      <c r="V59" s="7">
        <f>IF(ISERROR(0/V56),0,0/V56)</f>
        <v>0</v>
      </c>
    </row>
    <row r="60" spans="2:22" ht="15" x14ac:dyDescent="0.25">
      <c r="B60" s="10"/>
      <c r="C60" s="2" t="s">
        <v>64</v>
      </c>
      <c r="D60" s="5">
        <f>IF(ISERROR(15/D56),0,15/D56)</f>
        <v>0.05</v>
      </c>
      <c r="E60" s="6">
        <f>IF(ISERROR(4/E56),0,4/E56)</f>
        <v>0.04</v>
      </c>
      <c r="F60" s="6">
        <f>IF(ISERROR(5/F56),0,5/F56)</f>
        <v>0.05</v>
      </c>
      <c r="G60" s="6">
        <f>IF(ISERROR(6/G56),0,6/G56)</f>
        <v>0.06</v>
      </c>
      <c r="H60" s="7">
        <f>IF(ISERROR(0/H56),0,0/H56)</f>
        <v>0</v>
      </c>
      <c r="I60" s="7">
        <f>IF(ISERROR(1/I56),0,1/I56)</f>
        <v>1.7241379310344827E-2</v>
      </c>
      <c r="J60" s="7">
        <f>IF(ISERROR(8/J56),0,8/J56)</f>
        <v>7.9207920792079209E-2</v>
      </c>
      <c r="K60" s="7">
        <f>IF(ISERROR(0/K56),0,0/K56)</f>
        <v>0</v>
      </c>
      <c r="L60" s="7">
        <f>IF(ISERROR(4/L56),0,4/L56)</f>
        <v>8.3333333333333329E-2</v>
      </c>
      <c r="M60" s="7">
        <f>IF(ISERROR(2/M56),0,2/M56)</f>
        <v>5.2631578947368418E-2</v>
      </c>
      <c r="N60" s="6">
        <f>IF(ISERROR(12/N56),0,12/N56)</f>
        <v>7.5949367088607597E-2</v>
      </c>
      <c r="O60" s="6">
        <f>IF(ISERROR(3/O56),0,3/O56)</f>
        <v>2.1126760563380281E-2</v>
      </c>
      <c r="P60" s="6">
        <f>IF(ISERROR(0/P56),0,0/P56)</f>
        <v>0</v>
      </c>
      <c r="Q60" s="7">
        <f>IF(ISERROR(1/Q56),0,1/Q56)</f>
        <v>1.7241379310344827E-2</v>
      </c>
      <c r="R60" s="7">
        <f>IF(ISERROR(1/R56),0,1/R56)</f>
        <v>2.1276595744680851E-2</v>
      </c>
      <c r="S60" s="7">
        <f>IF(ISERROR(2/S56),0,2/S56)</f>
        <v>2.6666666666666668E-2</v>
      </c>
      <c r="T60" s="7">
        <f>IF(ISERROR(7/T56),0,7/T56)</f>
        <v>0.11290322580645161</v>
      </c>
      <c r="U60" s="7">
        <f>IF(ISERROR(4/U56),0,4/U56)</f>
        <v>8.6956521739130432E-2</v>
      </c>
      <c r="V60" s="7">
        <f>IF(ISERROR(0/V56),0,0/V56)</f>
        <v>0</v>
      </c>
    </row>
    <row r="61" spans="2:22" ht="15" x14ac:dyDescent="0.25">
      <c r="B61" s="10"/>
      <c r="C61" s="2" t="s">
        <v>65</v>
      </c>
      <c r="D61" s="5">
        <f>IF(ISERROR(16/D56),0,16/D56)</f>
        <v>5.3333333333333337E-2</v>
      </c>
      <c r="E61" s="6">
        <f>IF(ISERROR(10/E56),0,10/E56)</f>
        <v>0.1</v>
      </c>
      <c r="F61" s="6">
        <f>IF(ISERROR(3/F56),0,3/F56)</f>
        <v>0.03</v>
      </c>
      <c r="G61" s="6">
        <f>IF(ISERROR(3/G56),0,3/G56)</f>
        <v>0.03</v>
      </c>
      <c r="H61" s="7">
        <f>IF(ISERROR(0/H56),0,0/H56)</f>
        <v>0</v>
      </c>
      <c r="I61" s="7">
        <f>IF(ISERROR(5/I56),0,5/I56)</f>
        <v>8.6206896551724144E-2</v>
      </c>
      <c r="J61" s="7">
        <f>IF(ISERROR(3/J56),0,3/J56)</f>
        <v>2.9702970297029702E-2</v>
      </c>
      <c r="K61" s="7">
        <f>IF(ISERROR(2/K56),0,2/K56)</f>
        <v>3.7735849056603772E-2</v>
      </c>
      <c r="L61" s="7">
        <f>IF(ISERROR(2/L56),0,2/L56)</f>
        <v>4.1666666666666664E-2</v>
      </c>
      <c r="M61" s="7">
        <f>IF(ISERROR(4/M56),0,4/M56)</f>
        <v>0.10526315789473684</v>
      </c>
      <c r="N61" s="6">
        <f>IF(ISERROR(10/N56),0,10/N56)</f>
        <v>6.3291139240506333E-2</v>
      </c>
      <c r="O61" s="6">
        <f>IF(ISERROR(6/O56),0,6/O56)</f>
        <v>4.2253521126760563E-2</v>
      </c>
      <c r="P61" s="6">
        <f>IF(ISERROR(0/P56),0,0/P56)</f>
        <v>0</v>
      </c>
      <c r="Q61" s="7">
        <f>IF(ISERROR(6/Q56),0,6/Q56)</f>
        <v>0.10344827586206896</v>
      </c>
      <c r="R61" s="7">
        <f>IF(ISERROR(3/R56),0,3/R56)</f>
        <v>6.3829787234042548E-2</v>
      </c>
      <c r="S61" s="7">
        <f>IF(ISERROR(1/S56),0,1/S56)</f>
        <v>1.3333333333333334E-2</v>
      </c>
      <c r="T61" s="7">
        <f>IF(ISERROR(4/T56),0,4/T56)</f>
        <v>6.4516129032258063E-2</v>
      </c>
      <c r="U61" s="7">
        <f>IF(ISERROR(2/U56),0,2/U56)</f>
        <v>4.3478260869565216E-2</v>
      </c>
      <c r="V61" s="7">
        <f>IF(ISERROR(0/V56),0,0/V56)</f>
        <v>0</v>
      </c>
    </row>
    <row r="62" spans="2:22" ht="15" x14ac:dyDescent="0.25">
      <c r="B62" s="3" t="s">
        <v>27</v>
      </c>
      <c r="C62" s="3"/>
      <c r="D62" s="8">
        <f t="shared" ref="D62:V62" si="17">IF(ISERROR(SUM(D57:D61)),0,SUM(D57:D61))</f>
        <v>1</v>
      </c>
      <c r="E62" s="9">
        <f t="shared" si="17"/>
        <v>1</v>
      </c>
      <c r="F62" s="9">
        <f t="shared" si="17"/>
        <v>1</v>
      </c>
      <c r="G62" s="9">
        <f t="shared" si="17"/>
        <v>1</v>
      </c>
      <c r="H62" s="8">
        <f t="shared" si="17"/>
        <v>1</v>
      </c>
      <c r="I62" s="8">
        <f t="shared" si="17"/>
        <v>1</v>
      </c>
      <c r="J62" s="8">
        <f t="shared" si="17"/>
        <v>1</v>
      </c>
      <c r="K62" s="8">
        <f t="shared" si="17"/>
        <v>1</v>
      </c>
      <c r="L62" s="8">
        <f t="shared" si="17"/>
        <v>0.99999999999999989</v>
      </c>
      <c r="M62" s="8">
        <f t="shared" si="17"/>
        <v>0.99999999999999989</v>
      </c>
      <c r="N62" s="9">
        <f t="shared" si="17"/>
        <v>1</v>
      </c>
      <c r="O62" s="9">
        <f t="shared" si="17"/>
        <v>1</v>
      </c>
      <c r="P62" s="9">
        <f t="shared" si="17"/>
        <v>0</v>
      </c>
      <c r="Q62" s="8">
        <f t="shared" si="17"/>
        <v>0.99999999999999989</v>
      </c>
      <c r="R62" s="8">
        <f t="shared" si="17"/>
        <v>0.99999999999999989</v>
      </c>
      <c r="S62" s="8">
        <f t="shared" si="17"/>
        <v>0.99999999999999989</v>
      </c>
      <c r="T62" s="8">
        <f t="shared" si="17"/>
        <v>1</v>
      </c>
      <c r="U62" s="8">
        <f t="shared" si="17"/>
        <v>0.99999999999999978</v>
      </c>
      <c r="V62" s="8">
        <f t="shared" si="17"/>
        <v>1</v>
      </c>
    </row>
    <row r="64" spans="2:22" ht="15" x14ac:dyDescent="0.25">
      <c r="B64" s="3" t="s">
        <v>4</v>
      </c>
      <c r="C64" s="3"/>
      <c r="D64" s="4">
        <v>227</v>
      </c>
      <c r="E64" s="3">
        <v>62</v>
      </c>
      <c r="F64" s="3">
        <v>81</v>
      </c>
      <c r="G64" s="3">
        <v>84</v>
      </c>
      <c r="H64" s="4">
        <v>1</v>
      </c>
      <c r="I64" s="4">
        <v>49</v>
      </c>
      <c r="J64" s="4">
        <v>81</v>
      </c>
      <c r="K64" s="4">
        <v>35</v>
      </c>
      <c r="L64" s="4">
        <v>35</v>
      </c>
      <c r="M64" s="4">
        <v>26</v>
      </c>
      <c r="N64" s="3">
        <v>121</v>
      </c>
      <c r="O64" s="3">
        <v>106</v>
      </c>
      <c r="P64" s="3">
        <v>0</v>
      </c>
      <c r="Q64" s="4">
        <v>36</v>
      </c>
      <c r="R64" s="4">
        <v>34</v>
      </c>
      <c r="S64" s="4">
        <v>58</v>
      </c>
      <c r="T64" s="4">
        <v>55</v>
      </c>
      <c r="U64" s="4">
        <v>39</v>
      </c>
      <c r="V64" s="4">
        <v>5</v>
      </c>
    </row>
    <row r="65" spans="2:22" ht="15" x14ac:dyDescent="0.25">
      <c r="B65" s="10" t="s">
        <v>66</v>
      </c>
      <c r="C65" s="2" t="s">
        <v>67</v>
      </c>
      <c r="D65" s="5">
        <f>IF(ISERROR(124/D64),0,124/D64)</f>
        <v>0.54625550660792954</v>
      </c>
      <c r="E65" s="6">
        <f>IF(ISERROR(0/E64),0,0/E64)</f>
        <v>0</v>
      </c>
      <c r="F65" s="6">
        <f>IF(ISERROR(63/F64),0,63/F64)</f>
        <v>0.77777777777777779</v>
      </c>
      <c r="G65" s="6">
        <f>IF(ISERROR(61/G64),0,61/G64)</f>
        <v>0.72619047619047616</v>
      </c>
      <c r="H65" s="7">
        <f>IF(ISERROR(0/H64),0,0/H64)</f>
        <v>0</v>
      </c>
      <c r="I65" s="7">
        <f>IF(ISERROR(34/I64),0,34/I64)</f>
        <v>0.69387755102040816</v>
      </c>
      <c r="J65" s="7">
        <f>IF(ISERROR(57/J64),0,57/J64)</f>
        <v>0.70370370370370372</v>
      </c>
      <c r="K65" s="7">
        <f>IF(ISERROR(17/K64),0,17/K64)</f>
        <v>0.48571428571428571</v>
      </c>
      <c r="L65" s="7">
        <f>IF(ISERROR(12/L64),0,12/L64)</f>
        <v>0.34285714285714286</v>
      </c>
      <c r="M65" s="7">
        <f>IF(ISERROR(4/M64),0,4/M64)</f>
        <v>0.15384615384615385</v>
      </c>
      <c r="N65" s="6">
        <f>IF(ISERROR(59/N64),0,59/N64)</f>
        <v>0.48760330578512395</v>
      </c>
      <c r="O65" s="6">
        <f>IF(ISERROR(65/O64),0,65/O64)</f>
        <v>0.6132075471698113</v>
      </c>
      <c r="P65" s="6">
        <f>IF(ISERROR(0/P64),0,0/P64)</f>
        <v>0</v>
      </c>
      <c r="Q65" s="7">
        <f>IF(ISERROR(2/Q64),0,2/Q64)</f>
        <v>5.5555555555555552E-2</v>
      </c>
      <c r="R65" s="7">
        <f>IF(ISERROR(12/R64),0,12/R64)</f>
        <v>0.35294117647058826</v>
      </c>
      <c r="S65" s="7">
        <f>IF(ISERROR(36/S64),0,36/S64)</f>
        <v>0.62068965517241381</v>
      </c>
      <c r="T65" s="7">
        <f>IF(ISERROR(40/T64),0,40/T64)</f>
        <v>0.72727272727272729</v>
      </c>
      <c r="U65" s="7">
        <f>IF(ISERROR(33/U64),0,33/U64)</f>
        <v>0.84615384615384615</v>
      </c>
      <c r="V65" s="7">
        <f>IF(ISERROR(1/V64),0,1/V64)</f>
        <v>0.2</v>
      </c>
    </row>
    <row r="66" spans="2:22" ht="15" x14ac:dyDescent="0.25">
      <c r="B66" s="10"/>
      <c r="C66" s="2" t="s">
        <v>68</v>
      </c>
      <c r="D66" s="5">
        <f>IF(ISERROR(42/D64),0,42/D64)</f>
        <v>0.18502202643171806</v>
      </c>
      <c r="E66" s="6">
        <f>IF(ISERROR(8/E64),0,8/E64)</f>
        <v>0.12903225806451613</v>
      </c>
      <c r="F66" s="6">
        <f>IF(ISERROR(12/F64),0,12/F64)</f>
        <v>0.14814814814814814</v>
      </c>
      <c r="G66" s="6">
        <f>IF(ISERROR(22/G64),0,22/G64)</f>
        <v>0.26190476190476192</v>
      </c>
      <c r="H66" s="7">
        <f>IF(ISERROR(0/H64),0,0/H64)</f>
        <v>0</v>
      </c>
      <c r="I66" s="7">
        <f>IF(ISERROR(14/I64),0,14/I64)</f>
        <v>0.2857142857142857</v>
      </c>
      <c r="J66" s="7">
        <f>IF(ISERROR(17/J64),0,17/J64)</f>
        <v>0.20987654320987653</v>
      </c>
      <c r="K66" s="7">
        <f>IF(ISERROR(7/K64),0,7/K64)</f>
        <v>0.2</v>
      </c>
      <c r="L66" s="7">
        <f>IF(ISERROR(3/L64),0,3/L64)</f>
        <v>8.5714285714285715E-2</v>
      </c>
      <c r="M66" s="7">
        <f>IF(ISERROR(1/M64),0,1/M64)</f>
        <v>3.8461538461538464E-2</v>
      </c>
      <c r="N66" s="6">
        <f>IF(ISERROR(15/N64),0,15/N64)</f>
        <v>0.12396694214876033</v>
      </c>
      <c r="O66" s="6">
        <f>IF(ISERROR(27/O64),0,27/O64)</f>
        <v>0.25471698113207547</v>
      </c>
      <c r="P66" s="6">
        <f>IF(ISERROR(0/P64),0,0/P64)</f>
        <v>0</v>
      </c>
      <c r="Q66" s="7">
        <f>IF(ISERROR(6/Q64),0,6/Q64)</f>
        <v>0.16666666666666666</v>
      </c>
      <c r="R66" s="7">
        <f>IF(ISERROR(8/R64),0,8/R64)</f>
        <v>0.23529411764705882</v>
      </c>
      <c r="S66" s="7">
        <f>IF(ISERROR(9/S64),0,9/S64)</f>
        <v>0.15517241379310345</v>
      </c>
      <c r="T66" s="7">
        <f>IF(ISERROR(12/T64),0,12/T64)</f>
        <v>0.21818181818181817</v>
      </c>
      <c r="U66" s="7">
        <f>IF(ISERROR(7/U64),0,7/U64)</f>
        <v>0.17948717948717949</v>
      </c>
      <c r="V66" s="7">
        <f>IF(ISERROR(0/V64),0,0/V64)</f>
        <v>0</v>
      </c>
    </row>
    <row r="67" spans="2:22" ht="15" x14ac:dyDescent="0.25">
      <c r="B67" s="10"/>
      <c r="C67" s="2" t="s">
        <v>69</v>
      </c>
      <c r="D67" s="5">
        <f>IF(ISERROR(37/D64),0,37/D64)</f>
        <v>0.16299559471365638</v>
      </c>
      <c r="E67" s="6">
        <f>IF(ISERROR(0/E64),0,0/E64)</f>
        <v>0</v>
      </c>
      <c r="F67" s="6">
        <f>IF(ISERROR(12/F64),0,12/F64)</f>
        <v>0.14814814814814814</v>
      </c>
      <c r="G67" s="6">
        <f>IF(ISERROR(25/G64),0,25/G64)</f>
        <v>0.29761904761904762</v>
      </c>
      <c r="H67" s="7">
        <f>IF(ISERROR(1/H64),0,1/H64)</f>
        <v>1</v>
      </c>
      <c r="I67" s="7">
        <f>IF(ISERROR(13/I64),0,13/I64)</f>
        <v>0.26530612244897961</v>
      </c>
      <c r="J67" s="7">
        <f>IF(ISERROR(17/J64),0,17/J64)</f>
        <v>0.20987654320987653</v>
      </c>
      <c r="K67" s="7">
        <f>IF(ISERROR(6/K64),0,6/K64)</f>
        <v>0.17142857142857143</v>
      </c>
      <c r="L67" s="7">
        <f>IF(ISERROR(0/L64),0,0/L64)</f>
        <v>0</v>
      </c>
      <c r="M67" s="7">
        <f>IF(ISERROR(0/M64),0,0/M64)</f>
        <v>0</v>
      </c>
      <c r="N67" s="6">
        <f>IF(ISERROR(14/N64),0,14/N64)</f>
        <v>0.11570247933884298</v>
      </c>
      <c r="O67" s="6">
        <f>IF(ISERROR(23/O64),0,23/O64)</f>
        <v>0.21698113207547171</v>
      </c>
      <c r="P67" s="6">
        <f>IF(ISERROR(0/P64),0,0/P64)</f>
        <v>0</v>
      </c>
      <c r="Q67" s="7">
        <f>IF(ISERROR(1/Q64),0,1/Q64)</f>
        <v>2.7777777777777776E-2</v>
      </c>
      <c r="R67" s="7">
        <f>IF(ISERROR(1/R64),0,1/R64)</f>
        <v>2.9411764705882353E-2</v>
      </c>
      <c r="S67" s="7">
        <f>IF(ISERROR(10/S64),0,10/S64)</f>
        <v>0.17241379310344829</v>
      </c>
      <c r="T67" s="7">
        <f>IF(ISERROR(16/T64),0,16/T64)</f>
        <v>0.29090909090909089</v>
      </c>
      <c r="U67" s="7">
        <f>IF(ISERROR(8/U64),0,8/U64)</f>
        <v>0.20512820512820512</v>
      </c>
      <c r="V67" s="7">
        <f>IF(ISERROR(1/V64),0,1/V64)</f>
        <v>0.2</v>
      </c>
    </row>
    <row r="68" spans="2:22" ht="15" x14ac:dyDescent="0.25">
      <c r="B68" s="10"/>
      <c r="C68" s="2" t="s">
        <v>70</v>
      </c>
      <c r="D68" s="5">
        <f>IF(ISERROR(92/D64),0,92/D64)</f>
        <v>0.40528634361233479</v>
      </c>
      <c r="E68" s="6">
        <f>IF(ISERROR(25/E64),0,25/E64)</f>
        <v>0.40322580645161288</v>
      </c>
      <c r="F68" s="6">
        <f>IF(ISERROR(34/F64),0,34/F64)</f>
        <v>0.41975308641975306</v>
      </c>
      <c r="G68" s="6">
        <f>IF(ISERROR(33/G64),0,33/G64)</f>
        <v>0.39285714285714285</v>
      </c>
      <c r="H68" s="7">
        <f>IF(ISERROR(0/H64),0,0/H64)</f>
        <v>0</v>
      </c>
      <c r="I68" s="7">
        <f>IF(ISERROR(24/I64),0,24/I64)</f>
        <v>0.48979591836734693</v>
      </c>
      <c r="J68" s="7">
        <f>IF(ISERROR(34/J64),0,34/J64)</f>
        <v>0.41975308641975306</v>
      </c>
      <c r="K68" s="7">
        <f>IF(ISERROR(12/K64),0,12/K64)</f>
        <v>0.34285714285714286</v>
      </c>
      <c r="L68" s="7">
        <f>IF(ISERROR(13/L64),0,13/L64)</f>
        <v>0.37142857142857144</v>
      </c>
      <c r="M68" s="7">
        <f>IF(ISERROR(9/M64),0,9/M64)</f>
        <v>0.34615384615384615</v>
      </c>
      <c r="N68" s="6">
        <f>IF(ISERROR(55/N64),0,55/N64)</f>
        <v>0.45454545454545453</v>
      </c>
      <c r="O68" s="6">
        <f>IF(ISERROR(37/O64),0,37/O64)</f>
        <v>0.34905660377358488</v>
      </c>
      <c r="P68" s="6">
        <f>IF(ISERROR(0/P64),0,0/P64)</f>
        <v>0</v>
      </c>
      <c r="Q68" s="7">
        <f>IF(ISERROR(14/Q64),0,14/Q64)</f>
        <v>0.3888888888888889</v>
      </c>
      <c r="R68" s="7">
        <f>IF(ISERROR(14/R64),0,14/R64)</f>
        <v>0.41176470588235292</v>
      </c>
      <c r="S68" s="7">
        <f>IF(ISERROR(28/S64),0,28/S64)</f>
        <v>0.48275862068965519</v>
      </c>
      <c r="T68" s="7">
        <f>IF(ISERROR(21/T64),0,21/T64)</f>
        <v>0.38181818181818183</v>
      </c>
      <c r="U68" s="7">
        <f>IF(ISERROR(13/U64),0,13/U64)</f>
        <v>0.33333333333333331</v>
      </c>
      <c r="V68" s="7">
        <f>IF(ISERROR(2/V64),0,2/V64)</f>
        <v>0.4</v>
      </c>
    </row>
    <row r="69" spans="2:22" ht="15" x14ac:dyDescent="0.25">
      <c r="B69" s="10"/>
      <c r="C69" s="2" t="s">
        <v>71</v>
      </c>
      <c r="D69" s="5">
        <f>IF(ISERROR(92/D64),0,92/D64)</f>
        <v>0.40528634361233479</v>
      </c>
      <c r="E69" s="6">
        <f>IF(ISERROR(34/E64),0,34/E64)</f>
        <v>0.54838709677419351</v>
      </c>
      <c r="F69" s="6">
        <f>IF(ISERROR(28/F64),0,28/F64)</f>
        <v>0.34567901234567899</v>
      </c>
      <c r="G69" s="6">
        <f>IF(ISERROR(30/G64),0,30/G64)</f>
        <v>0.35714285714285715</v>
      </c>
      <c r="H69" s="7">
        <f>IF(ISERROR(0/H64),0,0/H64)</f>
        <v>0</v>
      </c>
      <c r="I69" s="7">
        <f>IF(ISERROR(18/I64),0,18/I64)</f>
        <v>0.36734693877551022</v>
      </c>
      <c r="J69" s="7">
        <f>IF(ISERROR(28/J64),0,28/J64)</f>
        <v>0.34567901234567899</v>
      </c>
      <c r="K69" s="7">
        <f>IF(ISERROR(15/K64),0,15/K64)</f>
        <v>0.42857142857142855</v>
      </c>
      <c r="L69" s="7">
        <f>IF(ISERROR(19/L64),0,19/L64)</f>
        <v>0.54285714285714282</v>
      </c>
      <c r="M69" s="7">
        <f>IF(ISERROR(12/M64),0,12/M64)</f>
        <v>0.46153846153846156</v>
      </c>
      <c r="N69" s="6">
        <f>IF(ISERROR(53/N64),0,53/N64)</f>
        <v>0.43801652892561982</v>
      </c>
      <c r="O69" s="6">
        <f>IF(ISERROR(39/O64),0,39/O64)</f>
        <v>0.36792452830188677</v>
      </c>
      <c r="P69" s="6">
        <f>IF(ISERROR(0/P64),0,0/P64)</f>
        <v>0</v>
      </c>
      <c r="Q69" s="7">
        <f>IF(ISERROR(18/Q64),0,18/Q64)</f>
        <v>0.5</v>
      </c>
      <c r="R69" s="7">
        <f>IF(ISERROR(14/R64),0,14/R64)</f>
        <v>0.41176470588235292</v>
      </c>
      <c r="S69" s="7">
        <f>IF(ISERROR(20/S64),0,20/S64)</f>
        <v>0.34482758620689657</v>
      </c>
      <c r="T69" s="7">
        <f>IF(ISERROR(25/T64),0,25/T64)</f>
        <v>0.45454545454545453</v>
      </c>
      <c r="U69" s="7">
        <f>IF(ISERROR(13/U64),0,13/U64)</f>
        <v>0.33333333333333331</v>
      </c>
      <c r="V69" s="7">
        <f>IF(ISERROR(2/V64),0,2/V64)</f>
        <v>0.4</v>
      </c>
    </row>
    <row r="70" spans="2:22" ht="15" x14ac:dyDescent="0.25">
      <c r="B70" s="10"/>
      <c r="C70" s="2" t="s">
        <v>72</v>
      </c>
      <c r="D70" s="5">
        <f>IF(ISERROR(63/D64),0,63/D64)</f>
        <v>0.27753303964757708</v>
      </c>
      <c r="E70" s="6">
        <f>IF(ISERROR(19/E64),0,19/E64)</f>
        <v>0.30645161290322581</v>
      </c>
      <c r="F70" s="6">
        <f>IF(ISERROR(11/F64),0,11/F64)</f>
        <v>0.13580246913580246</v>
      </c>
      <c r="G70" s="6">
        <f>IF(ISERROR(33/G64),0,33/G64)</f>
        <v>0.39285714285714285</v>
      </c>
      <c r="H70" s="7">
        <f>IF(ISERROR(0/H64),0,0/H64)</f>
        <v>0</v>
      </c>
      <c r="I70" s="7">
        <f>IF(ISERROR(15/I64),0,15/I64)</f>
        <v>0.30612244897959184</v>
      </c>
      <c r="J70" s="7">
        <f>IF(ISERROR(23/J64),0,23/J64)</f>
        <v>0.2839506172839506</v>
      </c>
      <c r="K70" s="7">
        <f>IF(ISERROR(10/K64),0,10/K64)</f>
        <v>0.2857142857142857</v>
      </c>
      <c r="L70" s="7">
        <f>IF(ISERROR(9/L64),0,9/L64)</f>
        <v>0.25714285714285712</v>
      </c>
      <c r="M70" s="7">
        <f>IF(ISERROR(6/M64),0,6/M64)</f>
        <v>0.23076923076923078</v>
      </c>
      <c r="N70" s="6">
        <f>IF(ISERROR(32/N64),0,32/N64)</f>
        <v>0.26446280991735538</v>
      </c>
      <c r="O70" s="6">
        <f>IF(ISERROR(31/O64),0,31/O64)</f>
        <v>0.29245283018867924</v>
      </c>
      <c r="P70" s="6">
        <f>IF(ISERROR(0/P64),0,0/P64)</f>
        <v>0</v>
      </c>
      <c r="Q70" s="7">
        <f>IF(ISERROR(10/Q64),0,10/Q64)</f>
        <v>0.27777777777777779</v>
      </c>
      <c r="R70" s="7">
        <f>IF(ISERROR(14/R64),0,14/R64)</f>
        <v>0.41176470588235292</v>
      </c>
      <c r="S70" s="7">
        <f>IF(ISERROR(17/S64),0,17/S64)</f>
        <v>0.29310344827586204</v>
      </c>
      <c r="T70" s="7">
        <f>IF(ISERROR(13/T64),0,13/T64)</f>
        <v>0.23636363636363636</v>
      </c>
      <c r="U70" s="7">
        <f>IF(ISERROR(9/U64),0,9/U64)</f>
        <v>0.23076923076923078</v>
      </c>
      <c r="V70" s="7">
        <f>IF(ISERROR(0/V64),0,0/V64)</f>
        <v>0</v>
      </c>
    </row>
    <row r="71" spans="2:22" ht="15" x14ac:dyDescent="0.25">
      <c r="B71" s="10"/>
      <c r="C71" s="2" t="s">
        <v>16</v>
      </c>
      <c r="D71" s="5">
        <f>IF(ISERROR(4/D64),0,4/D64)</f>
        <v>1.7621145374449341E-2</v>
      </c>
      <c r="E71" s="6">
        <f>IF(ISERROR(4/E64),0,4/E64)</f>
        <v>6.4516129032258063E-2</v>
      </c>
      <c r="F71" s="6">
        <f>IF(ISERROR(0/F64),0,0/F64)</f>
        <v>0</v>
      </c>
      <c r="G71" s="6">
        <f>IF(ISERROR(0/G64),0,0/G64)</f>
        <v>0</v>
      </c>
      <c r="H71" s="7">
        <f>IF(ISERROR(0/H64),0,0/H64)</f>
        <v>0</v>
      </c>
      <c r="I71" s="7">
        <f>IF(ISERROR(0/I64),0,0/I64)</f>
        <v>0</v>
      </c>
      <c r="J71" s="7">
        <f>IF(ISERROR(1/J64),0,1/J64)</f>
        <v>1.2345679012345678E-2</v>
      </c>
      <c r="K71" s="7">
        <f>IF(ISERROR(2/K64),0,2/K64)</f>
        <v>5.7142857142857141E-2</v>
      </c>
      <c r="L71" s="7">
        <f>IF(ISERROR(1/L64),0,1/L64)</f>
        <v>2.8571428571428571E-2</v>
      </c>
      <c r="M71" s="7">
        <f>IF(ISERROR(0/M64),0,0/M64)</f>
        <v>0</v>
      </c>
      <c r="N71" s="6">
        <f>IF(ISERROR(2/N64),0,2/N64)</f>
        <v>1.6528925619834711E-2</v>
      </c>
      <c r="O71" s="6">
        <f>IF(ISERROR(2/O64),0,2/O64)</f>
        <v>1.8867924528301886E-2</v>
      </c>
      <c r="P71" s="6">
        <f>IF(ISERROR(0/P64),0,0/P64)</f>
        <v>0</v>
      </c>
      <c r="Q71" s="7">
        <f>IF(ISERROR(3/Q64),0,3/Q64)</f>
        <v>8.3333333333333329E-2</v>
      </c>
      <c r="R71" s="7">
        <f>IF(ISERROR(1/R64),0,1/R64)</f>
        <v>2.9411764705882353E-2</v>
      </c>
      <c r="S71" s="7">
        <f>IF(ISERROR(0/S64),0,0/S64)</f>
        <v>0</v>
      </c>
      <c r="T71" s="7">
        <f>IF(ISERROR(0/T64),0,0/T64)</f>
        <v>0</v>
      </c>
      <c r="U71" s="7">
        <f>IF(ISERROR(0/U64),0,0/U64)</f>
        <v>0</v>
      </c>
      <c r="V71" s="7">
        <f>IF(ISERROR(0/V64),0,0/V64)</f>
        <v>0</v>
      </c>
    </row>
    <row r="72" spans="2:22" ht="15" x14ac:dyDescent="0.25">
      <c r="B72" s="3" t="s">
        <v>27</v>
      </c>
      <c r="C72" s="3"/>
      <c r="D72" s="8">
        <f t="shared" ref="D72:V72" si="18">IF(ISERROR(SUM(D65:D71)),0,SUM(D65:D71))</f>
        <v>2</v>
      </c>
      <c r="E72" s="9">
        <f t="shared" si="18"/>
        <v>1.4516129032258063</v>
      </c>
      <c r="F72" s="9">
        <f t="shared" si="18"/>
        <v>1.9753086419753085</v>
      </c>
      <c r="G72" s="9">
        <f t="shared" si="18"/>
        <v>2.4285714285714284</v>
      </c>
      <c r="H72" s="8">
        <f t="shared" si="18"/>
        <v>1</v>
      </c>
      <c r="I72" s="8">
        <f t="shared" si="18"/>
        <v>2.4081632653061225</v>
      </c>
      <c r="J72" s="8">
        <f t="shared" si="18"/>
        <v>2.1851851851851856</v>
      </c>
      <c r="K72" s="8">
        <f t="shared" si="18"/>
        <v>1.9714285714285718</v>
      </c>
      <c r="L72" s="8">
        <f t="shared" si="18"/>
        <v>1.6285714285714286</v>
      </c>
      <c r="M72" s="8">
        <f t="shared" si="18"/>
        <v>1.2307692307692308</v>
      </c>
      <c r="N72" s="9">
        <f t="shared" si="18"/>
        <v>1.9008264462809916</v>
      </c>
      <c r="O72" s="9">
        <f t="shared" si="18"/>
        <v>2.1132075471698117</v>
      </c>
      <c r="P72" s="9">
        <f t="shared" si="18"/>
        <v>0</v>
      </c>
      <c r="Q72" s="8">
        <f t="shared" si="18"/>
        <v>1.4999999999999998</v>
      </c>
      <c r="R72" s="8">
        <f t="shared" si="18"/>
        <v>1.8823529411764701</v>
      </c>
      <c r="S72" s="8">
        <f t="shared" si="18"/>
        <v>2.0689655172413794</v>
      </c>
      <c r="T72" s="8">
        <f t="shared" si="18"/>
        <v>2.3090909090909091</v>
      </c>
      <c r="U72" s="8">
        <f t="shared" si="18"/>
        <v>2.1282051282051277</v>
      </c>
      <c r="V72" s="8">
        <f t="shared" si="18"/>
        <v>1.2000000000000002</v>
      </c>
    </row>
    <row r="74" spans="2:22" ht="15" x14ac:dyDescent="0.25">
      <c r="B74" s="3" t="s">
        <v>4</v>
      </c>
      <c r="C74" s="3"/>
      <c r="D74" s="4">
        <v>300</v>
      </c>
      <c r="E74" s="3">
        <v>100</v>
      </c>
      <c r="F74" s="3">
        <v>100</v>
      </c>
      <c r="G74" s="3">
        <v>100</v>
      </c>
      <c r="H74" s="4">
        <v>2</v>
      </c>
      <c r="I74" s="4">
        <v>58</v>
      </c>
      <c r="J74" s="4">
        <v>101</v>
      </c>
      <c r="K74" s="4">
        <v>53</v>
      </c>
      <c r="L74" s="4">
        <v>48</v>
      </c>
      <c r="M74" s="4">
        <v>38</v>
      </c>
      <c r="N74" s="3">
        <v>158</v>
      </c>
      <c r="O74" s="3">
        <v>142</v>
      </c>
      <c r="P74" s="3">
        <v>0</v>
      </c>
      <c r="Q74" s="4">
        <v>58</v>
      </c>
      <c r="R74" s="4">
        <v>47</v>
      </c>
      <c r="S74" s="4">
        <v>75</v>
      </c>
      <c r="T74" s="4">
        <v>62</v>
      </c>
      <c r="U74" s="4">
        <v>46</v>
      </c>
      <c r="V74" s="4">
        <v>12</v>
      </c>
    </row>
    <row r="75" spans="2:22" ht="15" x14ac:dyDescent="0.25">
      <c r="B75" s="10" t="s">
        <v>73</v>
      </c>
      <c r="C75" s="2" t="s">
        <v>74</v>
      </c>
      <c r="D75" s="5">
        <f>IF(ISERROR(88/D74),0,88/D74)</f>
        <v>0.29333333333333333</v>
      </c>
      <c r="E75" s="6">
        <f>IF(ISERROR(25/E74),0,25/E74)</f>
        <v>0.25</v>
      </c>
      <c r="F75" s="6">
        <f>IF(ISERROR(24/F74),0,24/F74)</f>
        <v>0.24</v>
      </c>
      <c r="G75" s="6">
        <f>IF(ISERROR(39/G74),0,39/G74)</f>
        <v>0.39</v>
      </c>
      <c r="H75" s="7">
        <f>IF(ISERROR(0/H74),0,0/H74)</f>
        <v>0</v>
      </c>
      <c r="I75" s="7">
        <f>IF(ISERROR(17/I74),0,17/I74)</f>
        <v>0.29310344827586204</v>
      </c>
      <c r="J75" s="7">
        <f>IF(ISERROR(42/J74),0,42/J74)</f>
        <v>0.41584158415841582</v>
      </c>
      <c r="K75" s="7">
        <f>IF(ISERROR(9/K74),0,9/K74)</f>
        <v>0.16981132075471697</v>
      </c>
      <c r="L75" s="7">
        <f>IF(ISERROR(14/L74),0,14/L74)</f>
        <v>0.29166666666666669</v>
      </c>
      <c r="M75" s="7">
        <f>IF(ISERROR(6/M74),0,6/M74)</f>
        <v>0.15789473684210525</v>
      </c>
      <c r="N75" s="6">
        <f>IF(ISERROR(49/N74),0,49/N74)</f>
        <v>0.310126582278481</v>
      </c>
      <c r="O75" s="6">
        <f>IF(ISERROR(39/O74),0,39/O74)</f>
        <v>0.27464788732394368</v>
      </c>
      <c r="P75" s="6">
        <f>IF(ISERROR(0/P74),0,0/P74)</f>
        <v>0</v>
      </c>
      <c r="Q75" s="7">
        <f>IF(ISERROR(8/Q74),0,8/Q74)</f>
        <v>0.13793103448275862</v>
      </c>
      <c r="R75" s="7">
        <f>IF(ISERROR(17/R74),0,17/R74)</f>
        <v>0.36170212765957449</v>
      </c>
      <c r="S75" s="7">
        <f>IF(ISERROR(22/S74),0,22/S74)</f>
        <v>0.29333333333333333</v>
      </c>
      <c r="T75" s="7">
        <f>IF(ISERROR(26/T74),0,26/T74)</f>
        <v>0.41935483870967744</v>
      </c>
      <c r="U75" s="7">
        <f>IF(ISERROR(14/U74),0,14/U74)</f>
        <v>0.30434782608695654</v>
      </c>
      <c r="V75" s="7">
        <f>IF(ISERROR(1/V74),0,1/V74)</f>
        <v>8.3333333333333329E-2</v>
      </c>
    </row>
    <row r="76" spans="2:22" ht="15" x14ac:dyDescent="0.25">
      <c r="B76" s="10"/>
      <c r="C76" s="2" t="s">
        <v>75</v>
      </c>
      <c r="D76" s="5">
        <f>IF(ISERROR(184/D74),0,184/D74)</f>
        <v>0.61333333333333329</v>
      </c>
      <c r="E76" s="6">
        <f>IF(ISERROR(64/E74),0,64/E74)</f>
        <v>0.64</v>
      </c>
      <c r="F76" s="6">
        <f>IF(ISERROR(61/F74),0,61/F74)</f>
        <v>0.61</v>
      </c>
      <c r="G76" s="6">
        <f>IF(ISERROR(59/G74),0,59/G74)</f>
        <v>0.59</v>
      </c>
      <c r="H76" s="7">
        <f>IF(ISERROR(1/H74),0,1/H74)</f>
        <v>0.5</v>
      </c>
      <c r="I76" s="7">
        <f>IF(ISERROR(35/I74),0,35/I74)</f>
        <v>0.60344827586206895</v>
      </c>
      <c r="J76" s="7">
        <f>IF(ISERROR(52/J74),0,52/J74)</f>
        <v>0.51485148514851486</v>
      </c>
      <c r="K76" s="7">
        <f>IF(ISERROR(39/K74),0,39/K74)</f>
        <v>0.73584905660377353</v>
      </c>
      <c r="L76" s="7">
        <f>IF(ISERROR(29/L74),0,29/L74)</f>
        <v>0.60416666666666663</v>
      </c>
      <c r="M76" s="7">
        <f>IF(ISERROR(28/M74),0,28/M74)</f>
        <v>0.73684210526315785</v>
      </c>
      <c r="N76" s="6">
        <f>IF(ISERROR(92/N74),0,92/N74)</f>
        <v>0.58227848101265822</v>
      </c>
      <c r="O76" s="6">
        <f>IF(ISERROR(92/O74),0,92/O74)</f>
        <v>0.647887323943662</v>
      </c>
      <c r="P76" s="6">
        <f>IF(ISERROR(0/P74),0,0/P74)</f>
        <v>0</v>
      </c>
      <c r="Q76" s="7">
        <f>IF(ISERROR(44/Q74),0,44/Q74)</f>
        <v>0.75862068965517238</v>
      </c>
      <c r="R76" s="7">
        <f>IF(ISERROR(22/R74),0,22/R74)</f>
        <v>0.46808510638297873</v>
      </c>
      <c r="S76" s="7">
        <f>IF(ISERROR(49/S74),0,49/S74)</f>
        <v>0.65333333333333332</v>
      </c>
      <c r="T76" s="7">
        <f>IF(ISERROR(35/T74),0,35/T74)</f>
        <v>0.56451612903225812</v>
      </c>
      <c r="U76" s="7">
        <f>IF(ISERROR(28/U74),0,28/U74)</f>
        <v>0.60869565217391308</v>
      </c>
      <c r="V76" s="7">
        <f>IF(ISERROR(6/V74),0,6/V74)</f>
        <v>0.5</v>
      </c>
    </row>
    <row r="77" spans="2:22" ht="15" x14ac:dyDescent="0.25">
      <c r="B77" s="10"/>
      <c r="C77" s="2" t="s">
        <v>76</v>
      </c>
      <c r="D77" s="5">
        <f>IF(ISERROR(28/D74),0,28/D74)</f>
        <v>9.3333333333333338E-2</v>
      </c>
      <c r="E77" s="6">
        <f>IF(ISERROR(11/E74),0,11/E74)</f>
        <v>0.11</v>
      </c>
      <c r="F77" s="6">
        <f>IF(ISERROR(15/F74),0,15/F74)</f>
        <v>0.15</v>
      </c>
      <c r="G77" s="6">
        <f>IF(ISERROR(2/G74),0,2/G74)</f>
        <v>0.02</v>
      </c>
      <c r="H77" s="7">
        <f>IF(ISERROR(1/H74),0,1/H74)</f>
        <v>0.5</v>
      </c>
      <c r="I77" s="7">
        <f>IF(ISERROR(6/I74),0,6/I74)</f>
        <v>0.10344827586206896</v>
      </c>
      <c r="J77" s="7">
        <f>IF(ISERROR(7/J74),0,7/J74)</f>
        <v>6.9306930693069313E-2</v>
      </c>
      <c r="K77" s="7">
        <f>IF(ISERROR(5/K74),0,5/K74)</f>
        <v>9.4339622641509441E-2</v>
      </c>
      <c r="L77" s="7">
        <f>IF(ISERROR(5/L74),0,5/L74)</f>
        <v>0.10416666666666667</v>
      </c>
      <c r="M77" s="7">
        <f>IF(ISERROR(4/M74),0,4/M74)</f>
        <v>0.10526315789473684</v>
      </c>
      <c r="N77" s="6">
        <f>IF(ISERROR(17/N74),0,17/N74)</f>
        <v>0.10759493670886076</v>
      </c>
      <c r="O77" s="6">
        <f>IF(ISERROR(11/O74),0,11/O74)</f>
        <v>7.746478873239436E-2</v>
      </c>
      <c r="P77" s="6">
        <f>IF(ISERROR(0/P74),0,0/P74)</f>
        <v>0</v>
      </c>
      <c r="Q77" s="7">
        <f>IF(ISERROR(6/Q74),0,6/Q74)</f>
        <v>0.10344827586206896</v>
      </c>
      <c r="R77" s="7">
        <f>IF(ISERROR(8/R74),0,8/R74)</f>
        <v>0.1702127659574468</v>
      </c>
      <c r="S77" s="7">
        <f>IF(ISERROR(4/S74),0,4/S74)</f>
        <v>5.3333333333333337E-2</v>
      </c>
      <c r="T77" s="7">
        <f>IF(ISERROR(1/T74),0,1/T74)</f>
        <v>1.6129032258064516E-2</v>
      </c>
      <c r="U77" s="7">
        <f>IF(ISERROR(4/U74),0,4/U74)</f>
        <v>8.6956521739130432E-2</v>
      </c>
      <c r="V77" s="7">
        <f>IF(ISERROR(5/V74),0,5/V74)</f>
        <v>0.41666666666666669</v>
      </c>
    </row>
    <row r="78" spans="2:22" ht="15" x14ac:dyDescent="0.25">
      <c r="B78" s="3" t="s">
        <v>27</v>
      </c>
      <c r="C78" s="3"/>
      <c r="D78" s="8">
        <f t="shared" ref="D78:V78" si="19">IF(ISERROR(SUM(D75:D77)),0,SUM(D75:D77))</f>
        <v>1</v>
      </c>
      <c r="E78" s="9">
        <f t="shared" si="19"/>
        <v>1</v>
      </c>
      <c r="F78" s="9">
        <f t="shared" si="19"/>
        <v>1</v>
      </c>
      <c r="G78" s="9">
        <f t="shared" si="19"/>
        <v>1</v>
      </c>
      <c r="H78" s="8">
        <f t="shared" si="19"/>
        <v>1</v>
      </c>
      <c r="I78" s="8">
        <f t="shared" si="19"/>
        <v>1</v>
      </c>
      <c r="J78" s="8">
        <f t="shared" si="19"/>
        <v>1</v>
      </c>
      <c r="K78" s="8">
        <f t="shared" si="19"/>
        <v>0.99999999999999989</v>
      </c>
      <c r="L78" s="8">
        <f t="shared" si="19"/>
        <v>0.99999999999999989</v>
      </c>
      <c r="M78" s="8">
        <f t="shared" si="19"/>
        <v>0.99999999999999989</v>
      </c>
      <c r="N78" s="9">
        <f t="shared" si="19"/>
        <v>1</v>
      </c>
      <c r="O78" s="9">
        <f t="shared" si="19"/>
        <v>1</v>
      </c>
      <c r="P78" s="9">
        <f t="shared" si="19"/>
        <v>0</v>
      </c>
      <c r="Q78" s="8">
        <f t="shared" si="19"/>
        <v>1</v>
      </c>
      <c r="R78" s="8">
        <f t="shared" si="19"/>
        <v>1</v>
      </c>
      <c r="S78" s="8">
        <f t="shared" si="19"/>
        <v>1</v>
      </c>
      <c r="T78" s="8">
        <f t="shared" si="19"/>
        <v>1</v>
      </c>
      <c r="U78" s="8">
        <f t="shared" si="19"/>
        <v>1</v>
      </c>
      <c r="V78" s="8">
        <f t="shared" si="19"/>
        <v>1</v>
      </c>
    </row>
    <row r="80" spans="2:22" ht="15" x14ac:dyDescent="0.25">
      <c r="B80" s="3" t="s">
        <v>4</v>
      </c>
      <c r="C80" s="3"/>
      <c r="D80" s="4">
        <v>300</v>
      </c>
      <c r="E80" s="3">
        <v>100</v>
      </c>
      <c r="F80" s="3">
        <v>100</v>
      </c>
      <c r="G80" s="3">
        <v>100</v>
      </c>
      <c r="H80" s="4">
        <v>2</v>
      </c>
      <c r="I80" s="4">
        <v>58</v>
      </c>
      <c r="J80" s="4">
        <v>101</v>
      </c>
      <c r="K80" s="4">
        <v>53</v>
      </c>
      <c r="L80" s="4">
        <v>48</v>
      </c>
      <c r="M80" s="4">
        <v>38</v>
      </c>
      <c r="N80" s="3">
        <v>158</v>
      </c>
      <c r="O80" s="3">
        <v>142</v>
      </c>
      <c r="P80" s="3">
        <v>0</v>
      </c>
      <c r="Q80" s="4">
        <v>58</v>
      </c>
      <c r="R80" s="4">
        <v>47</v>
      </c>
      <c r="S80" s="4">
        <v>75</v>
      </c>
      <c r="T80" s="4">
        <v>62</v>
      </c>
      <c r="U80" s="4">
        <v>46</v>
      </c>
      <c r="V80" s="4">
        <v>12</v>
      </c>
    </row>
    <row r="81" spans="2:22" ht="15" x14ac:dyDescent="0.25">
      <c r="B81" s="10" t="s">
        <v>77</v>
      </c>
      <c r="C81" s="2" t="s">
        <v>78</v>
      </c>
      <c r="D81" s="5">
        <f>IF(ISERROR(207/D80),0,207/D80)</f>
        <v>0.69</v>
      </c>
      <c r="E81" s="6">
        <f>IF(ISERROR(57/E80),0,57/E80)</f>
        <v>0.56999999999999995</v>
      </c>
      <c r="F81" s="6">
        <f>IF(ISERROR(78/F80),0,78/F80)</f>
        <v>0.78</v>
      </c>
      <c r="G81" s="6">
        <f>IF(ISERROR(72/G80),0,72/G80)</f>
        <v>0.72</v>
      </c>
      <c r="H81" s="7">
        <f>IF(ISERROR(2/H80),0,2/H80)</f>
        <v>1</v>
      </c>
      <c r="I81" s="7">
        <f>IF(ISERROR(44/I80),0,44/I80)</f>
        <v>0.75862068965517238</v>
      </c>
      <c r="J81" s="7">
        <f>IF(ISERROR(72/J80),0,72/J80)</f>
        <v>0.71287128712871284</v>
      </c>
      <c r="K81" s="7">
        <f>IF(ISERROR(38/K80),0,38/K80)</f>
        <v>0.71698113207547165</v>
      </c>
      <c r="L81" s="7">
        <f>IF(ISERROR(30/L80),0,30/L80)</f>
        <v>0.625</v>
      </c>
      <c r="M81" s="7">
        <f>IF(ISERROR(21/M80),0,21/M80)</f>
        <v>0.55263157894736847</v>
      </c>
      <c r="N81" s="6">
        <f>IF(ISERROR(100/N80),0,100/N80)</f>
        <v>0.63291139240506333</v>
      </c>
      <c r="O81" s="6">
        <f>IF(ISERROR(107/O80),0,107/O80)</f>
        <v>0.75352112676056338</v>
      </c>
      <c r="P81" s="6">
        <f>IF(ISERROR(0/P80),0,0/P80)</f>
        <v>0</v>
      </c>
      <c r="Q81" s="7">
        <f>IF(ISERROR(32/Q80),0,32/Q80)</f>
        <v>0.55172413793103448</v>
      </c>
      <c r="R81" s="7">
        <f>IF(ISERROR(32/R80),0,32/R80)</f>
        <v>0.68085106382978722</v>
      </c>
      <c r="S81" s="7">
        <f>IF(ISERROR(57/S80),0,57/S80)</f>
        <v>0.76</v>
      </c>
      <c r="T81" s="7">
        <f>IF(ISERROR(42/T80),0,42/T80)</f>
        <v>0.67741935483870963</v>
      </c>
      <c r="U81" s="7">
        <f>IF(ISERROR(36/U80),0,36/U80)</f>
        <v>0.78260869565217395</v>
      </c>
      <c r="V81" s="7">
        <f>IF(ISERROR(8/V80),0,8/V80)</f>
        <v>0.66666666666666663</v>
      </c>
    </row>
    <row r="82" spans="2:22" ht="15" x14ac:dyDescent="0.25">
      <c r="B82" s="10"/>
      <c r="C82" s="2" t="s">
        <v>79</v>
      </c>
      <c r="D82" s="5">
        <f>IF(ISERROR(122/D80),0,122/D80)</f>
        <v>0.40666666666666668</v>
      </c>
      <c r="E82" s="6">
        <f>IF(ISERROR(32/E80),0,32/E80)</f>
        <v>0.32</v>
      </c>
      <c r="F82" s="6">
        <f>IF(ISERROR(46/F80),0,46/F80)</f>
        <v>0.46</v>
      </c>
      <c r="G82" s="6">
        <f>IF(ISERROR(44/G80),0,44/G80)</f>
        <v>0.44</v>
      </c>
      <c r="H82" s="7">
        <f>IF(ISERROR(1/H80),0,1/H80)</f>
        <v>0.5</v>
      </c>
      <c r="I82" s="7">
        <f>IF(ISERROR(20/I80),0,20/I80)</f>
        <v>0.34482758620689657</v>
      </c>
      <c r="J82" s="7">
        <f>IF(ISERROR(44/J80),0,44/J80)</f>
        <v>0.43564356435643564</v>
      </c>
      <c r="K82" s="7">
        <f>IF(ISERROR(21/K80),0,21/K80)</f>
        <v>0.39622641509433965</v>
      </c>
      <c r="L82" s="7">
        <f>IF(ISERROR(21/L80),0,21/L80)</f>
        <v>0.4375</v>
      </c>
      <c r="M82" s="7">
        <f>IF(ISERROR(15/M80),0,15/M80)</f>
        <v>0.39473684210526316</v>
      </c>
      <c r="N82" s="6">
        <f>IF(ISERROR(62/N80),0,62/N80)</f>
        <v>0.39240506329113922</v>
      </c>
      <c r="O82" s="6">
        <f>IF(ISERROR(60/O80),0,60/O80)</f>
        <v>0.42253521126760563</v>
      </c>
      <c r="P82" s="6">
        <f>IF(ISERROR(0/P80),0,0/P80)</f>
        <v>0</v>
      </c>
      <c r="Q82" s="7">
        <f>IF(ISERROR(21/Q80),0,21/Q80)</f>
        <v>0.36206896551724138</v>
      </c>
      <c r="R82" s="7">
        <f>IF(ISERROR(15/R80),0,15/R80)</f>
        <v>0.31914893617021278</v>
      </c>
      <c r="S82" s="7">
        <f>IF(ISERROR(31/S80),0,31/S80)</f>
        <v>0.41333333333333333</v>
      </c>
      <c r="T82" s="7">
        <f>IF(ISERROR(30/T80),0,30/T80)</f>
        <v>0.4838709677419355</v>
      </c>
      <c r="U82" s="7">
        <f>IF(ISERROR(21/U80),0,21/U80)</f>
        <v>0.45652173913043476</v>
      </c>
      <c r="V82" s="7">
        <f>IF(ISERROR(4/V80),0,4/V80)</f>
        <v>0.33333333333333331</v>
      </c>
    </row>
    <row r="83" spans="2:22" ht="15" x14ac:dyDescent="0.25">
      <c r="B83" s="10"/>
      <c r="C83" s="2" t="s">
        <v>80</v>
      </c>
      <c r="D83" s="5">
        <f>IF(ISERROR(184/D80),0,184/D80)</f>
        <v>0.61333333333333329</v>
      </c>
      <c r="E83" s="6">
        <f>IF(ISERROR(38/E80),0,38/E80)</f>
        <v>0.38</v>
      </c>
      <c r="F83" s="6">
        <f>IF(ISERROR(61/F80),0,61/F80)</f>
        <v>0.61</v>
      </c>
      <c r="G83" s="6">
        <f>IF(ISERROR(85/G80),0,85/G80)</f>
        <v>0.85</v>
      </c>
      <c r="H83" s="7">
        <f>IF(ISERROR(1/H80),0,1/H80)</f>
        <v>0.5</v>
      </c>
      <c r="I83" s="7">
        <f>IF(ISERROR(36/I80),0,36/I80)</f>
        <v>0.62068965517241381</v>
      </c>
      <c r="J83" s="7">
        <f>IF(ISERROR(71/J80),0,71/J80)</f>
        <v>0.70297029702970293</v>
      </c>
      <c r="K83" s="7">
        <f>IF(ISERROR(34/K80),0,34/K80)</f>
        <v>0.64150943396226412</v>
      </c>
      <c r="L83" s="7">
        <f>IF(ISERROR(25/L80),0,25/L80)</f>
        <v>0.52083333333333337</v>
      </c>
      <c r="M83" s="7">
        <f>IF(ISERROR(17/M80),0,17/M80)</f>
        <v>0.44736842105263158</v>
      </c>
      <c r="N83" s="6">
        <f>IF(ISERROR(98/N80),0,98/N80)</f>
        <v>0.620253164556962</v>
      </c>
      <c r="O83" s="6">
        <f>IF(ISERROR(86/O80),0,86/O80)</f>
        <v>0.60563380281690138</v>
      </c>
      <c r="P83" s="6">
        <f>IF(ISERROR(0/P80),0,0/P80)</f>
        <v>0</v>
      </c>
      <c r="Q83" s="7">
        <f>IF(ISERROR(26/Q80),0,26/Q80)</f>
        <v>0.44827586206896552</v>
      </c>
      <c r="R83" s="7">
        <f>IF(ISERROR(23/R80),0,23/R80)</f>
        <v>0.48936170212765956</v>
      </c>
      <c r="S83" s="7">
        <f>IF(ISERROR(47/S80),0,47/S80)</f>
        <v>0.62666666666666671</v>
      </c>
      <c r="T83" s="7">
        <f>IF(ISERROR(51/T80),0,51/T80)</f>
        <v>0.82258064516129037</v>
      </c>
      <c r="U83" s="7">
        <f>IF(ISERROR(31/U80),0,31/U80)</f>
        <v>0.67391304347826086</v>
      </c>
      <c r="V83" s="7">
        <f>IF(ISERROR(6/V80),0,6/V80)</f>
        <v>0.5</v>
      </c>
    </row>
    <row r="84" spans="2:22" ht="15" x14ac:dyDescent="0.25">
      <c r="B84" s="10"/>
      <c r="C84" s="2" t="s">
        <v>81</v>
      </c>
      <c r="D84" s="5">
        <f>IF(ISERROR(205/D80),0,205/D80)</f>
        <v>0.68333333333333335</v>
      </c>
      <c r="E84" s="6">
        <f>IF(ISERROR(47/E80),0,47/E80)</f>
        <v>0.47</v>
      </c>
      <c r="F84" s="6">
        <f>IF(ISERROR(69/F80),0,69/F80)</f>
        <v>0.69</v>
      </c>
      <c r="G84" s="6">
        <f>IF(ISERROR(89/G80),0,89/G80)</f>
        <v>0.89</v>
      </c>
      <c r="H84" s="7">
        <f>IF(ISERROR(1/H80),0,1/H80)</f>
        <v>0.5</v>
      </c>
      <c r="I84" s="7">
        <f>IF(ISERROR(43/I80),0,43/I80)</f>
        <v>0.74137931034482762</v>
      </c>
      <c r="J84" s="7">
        <f>IF(ISERROR(71/J80),0,71/J80)</f>
        <v>0.70297029702970293</v>
      </c>
      <c r="K84" s="7">
        <f>IF(ISERROR(40/K80),0,40/K80)</f>
        <v>0.75471698113207553</v>
      </c>
      <c r="L84" s="7">
        <f>IF(ISERROR(29/L80),0,29/L80)</f>
        <v>0.60416666666666663</v>
      </c>
      <c r="M84" s="7">
        <f>IF(ISERROR(21/M80),0,21/M80)</f>
        <v>0.55263157894736847</v>
      </c>
      <c r="N84" s="6">
        <f>IF(ISERROR(108/N80),0,108/N80)</f>
        <v>0.68354430379746833</v>
      </c>
      <c r="O84" s="6">
        <f>IF(ISERROR(97/O80),0,97/O80)</f>
        <v>0.68309859154929575</v>
      </c>
      <c r="P84" s="6">
        <f>IF(ISERROR(0/P80),0,0/P80)</f>
        <v>0</v>
      </c>
      <c r="Q84" s="7">
        <f>IF(ISERROR(34/Q80),0,34/Q80)</f>
        <v>0.58620689655172409</v>
      </c>
      <c r="R84" s="7">
        <f>IF(ISERROR(27/R80),0,27/R80)</f>
        <v>0.57446808510638303</v>
      </c>
      <c r="S84" s="7">
        <f>IF(ISERROR(52/S80),0,52/S80)</f>
        <v>0.69333333333333336</v>
      </c>
      <c r="T84" s="7">
        <f>IF(ISERROR(50/T80),0,50/T80)</f>
        <v>0.80645161290322576</v>
      </c>
      <c r="U84" s="7">
        <f>IF(ISERROR(39/U80),0,39/U80)</f>
        <v>0.84782608695652173</v>
      </c>
      <c r="V84" s="7">
        <f>IF(ISERROR(3/V80),0,3/V80)</f>
        <v>0.25</v>
      </c>
    </row>
    <row r="85" spans="2:22" ht="15" x14ac:dyDescent="0.25">
      <c r="B85" s="10"/>
      <c r="C85" s="2" t="s">
        <v>82</v>
      </c>
      <c r="D85" s="5">
        <f>IF(ISERROR(97/D80),0,97/D80)</f>
        <v>0.32333333333333331</v>
      </c>
      <c r="E85" s="6">
        <f>IF(ISERROR(12/E80),0,12/E80)</f>
        <v>0.12</v>
      </c>
      <c r="F85" s="6">
        <f>IF(ISERROR(34/F80),0,34/F80)</f>
        <v>0.34</v>
      </c>
      <c r="G85" s="6">
        <f>IF(ISERROR(51/G80),0,51/G80)</f>
        <v>0.51</v>
      </c>
      <c r="H85" s="7">
        <f>IF(ISERROR(1/H80),0,1/H80)</f>
        <v>0.5</v>
      </c>
      <c r="I85" s="7">
        <f>IF(ISERROR(22/I80),0,22/I80)</f>
        <v>0.37931034482758619</v>
      </c>
      <c r="J85" s="7">
        <f>IF(ISERROR(40/J80),0,40/J80)</f>
        <v>0.39603960396039606</v>
      </c>
      <c r="K85" s="7">
        <f>IF(ISERROR(14/K80),0,14/K80)</f>
        <v>0.26415094339622641</v>
      </c>
      <c r="L85" s="7">
        <f>IF(ISERROR(17/L80),0,17/L80)</f>
        <v>0.35416666666666669</v>
      </c>
      <c r="M85" s="7">
        <f>IF(ISERROR(3/M80),0,3/M80)</f>
        <v>7.8947368421052627E-2</v>
      </c>
      <c r="N85" s="6">
        <f>IF(ISERROR(52/N80),0,52/N80)</f>
        <v>0.32911392405063289</v>
      </c>
      <c r="O85" s="6">
        <f>IF(ISERROR(45/O80),0,45/O80)</f>
        <v>0.31690140845070425</v>
      </c>
      <c r="P85" s="6">
        <f>IF(ISERROR(0/P80),0,0/P80)</f>
        <v>0</v>
      </c>
      <c r="Q85" s="7">
        <f>IF(ISERROR(7/Q80),0,7/Q80)</f>
        <v>0.1206896551724138</v>
      </c>
      <c r="R85" s="7">
        <f>IF(ISERROR(15/R80),0,15/R80)</f>
        <v>0.31914893617021278</v>
      </c>
      <c r="S85" s="7">
        <f>IF(ISERROR(24/S80),0,24/S80)</f>
        <v>0.32</v>
      </c>
      <c r="T85" s="7">
        <f>IF(ISERROR(30/T80),0,30/T80)</f>
        <v>0.4838709677419355</v>
      </c>
      <c r="U85" s="7">
        <f>IF(ISERROR(20/U80),0,20/U80)</f>
        <v>0.43478260869565216</v>
      </c>
      <c r="V85" s="7">
        <f>IF(ISERROR(1/V80),0,1/V80)</f>
        <v>8.3333333333333329E-2</v>
      </c>
    </row>
    <row r="86" spans="2:22" ht="15" x14ac:dyDescent="0.25">
      <c r="B86" s="10"/>
      <c r="C86" s="2" t="s">
        <v>16</v>
      </c>
      <c r="D86" s="5">
        <f>IF(ISERROR(3/D80),0,3/D80)</f>
        <v>0.01</v>
      </c>
      <c r="E86" s="6">
        <f>IF(ISERROR(1/E80),0,1/E80)</f>
        <v>0.01</v>
      </c>
      <c r="F86" s="6">
        <f>IF(ISERROR(1/F80),0,1/F80)</f>
        <v>0.01</v>
      </c>
      <c r="G86" s="6">
        <f>IF(ISERROR(1/G80),0,1/G80)</f>
        <v>0.01</v>
      </c>
      <c r="H86" s="7">
        <f>IF(ISERROR(0/H80),0,0/H80)</f>
        <v>0</v>
      </c>
      <c r="I86" s="7">
        <f>IF(ISERROR(1/I80),0,1/I80)</f>
        <v>1.7241379310344827E-2</v>
      </c>
      <c r="J86" s="7">
        <f>IF(ISERROR(1/J80),0,1/J80)</f>
        <v>9.9009900990099011E-3</v>
      </c>
      <c r="K86" s="7">
        <f>IF(ISERROR(1/K80),0,1/K80)</f>
        <v>1.8867924528301886E-2</v>
      </c>
      <c r="L86" s="7">
        <f>IF(ISERROR(0/L80),0,0/L80)</f>
        <v>0</v>
      </c>
      <c r="M86" s="7">
        <f>IF(ISERROR(0/M80),0,0/M80)</f>
        <v>0</v>
      </c>
      <c r="N86" s="6">
        <f>IF(ISERROR(2/N80),0,2/N80)</f>
        <v>1.2658227848101266E-2</v>
      </c>
      <c r="O86" s="6">
        <f>IF(ISERROR(1/O80),0,1/O80)</f>
        <v>7.0422535211267607E-3</v>
      </c>
      <c r="P86" s="6">
        <f>IF(ISERROR(0/P80),0,0/P80)</f>
        <v>0</v>
      </c>
      <c r="Q86" s="7">
        <f>IF(ISERROR(0/Q80),0,0/Q80)</f>
        <v>0</v>
      </c>
      <c r="R86" s="7">
        <f>IF(ISERROR(2/R80),0,2/R80)</f>
        <v>4.2553191489361701E-2</v>
      </c>
      <c r="S86" s="7">
        <f>IF(ISERROR(0/S80),0,0/S80)</f>
        <v>0</v>
      </c>
      <c r="T86" s="7">
        <f>IF(ISERROR(0/T80),0,0/T80)</f>
        <v>0</v>
      </c>
      <c r="U86" s="7">
        <f>IF(ISERROR(1/U80),0,1/U80)</f>
        <v>2.1739130434782608E-2</v>
      </c>
      <c r="V86" s="7">
        <f>IF(ISERROR(0/V80),0,0/V80)</f>
        <v>0</v>
      </c>
    </row>
    <row r="87" spans="2:22" ht="15" x14ac:dyDescent="0.25">
      <c r="B87" s="10"/>
      <c r="C87" s="2" t="s">
        <v>83</v>
      </c>
      <c r="D87" s="5">
        <f>IF(ISERROR(12/D80),0,12/D80)</f>
        <v>0.04</v>
      </c>
      <c r="E87" s="6">
        <f>IF(ISERROR(12/E80),0,12/E80)</f>
        <v>0.12</v>
      </c>
      <c r="F87" s="6">
        <f>IF(ISERROR(0/F80),0,0/F80)</f>
        <v>0</v>
      </c>
      <c r="G87" s="6">
        <f>IF(ISERROR(0/G80),0,0/G80)</f>
        <v>0</v>
      </c>
      <c r="H87" s="7">
        <f>IF(ISERROR(0/H80),0,0/H80)</f>
        <v>0</v>
      </c>
      <c r="I87" s="7">
        <f>IF(ISERROR(2/I80),0,2/I80)</f>
        <v>3.4482758620689655E-2</v>
      </c>
      <c r="J87" s="7">
        <f>IF(ISERROR(1/J80),0,1/J80)</f>
        <v>9.9009900990099011E-3</v>
      </c>
      <c r="K87" s="7">
        <f>IF(ISERROR(1/K80),0,1/K80)</f>
        <v>1.8867924528301886E-2</v>
      </c>
      <c r="L87" s="7">
        <f>IF(ISERROR(4/L80),0,4/L80)</f>
        <v>8.3333333333333329E-2</v>
      </c>
      <c r="M87" s="7">
        <f>IF(ISERROR(4/M80),0,4/M80)</f>
        <v>0.10526315789473684</v>
      </c>
      <c r="N87" s="6">
        <f>IF(ISERROR(8/N80),0,8/N80)</f>
        <v>5.0632911392405063E-2</v>
      </c>
      <c r="O87" s="6">
        <f>IF(ISERROR(4/O80),0,4/O80)</f>
        <v>2.8169014084507043E-2</v>
      </c>
      <c r="P87" s="6">
        <f>IF(ISERROR(0/P80),0,0/P80)</f>
        <v>0</v>
      </c>
      <c r="Q87" s="7">
        <f>IF(ISERROR(6/Q80),0,6/Q80)</f>
        <v>0.10344827586206896</v>
      </c>
      <c r="R87" s="7">
        <f>IF(ISERROR(4/R80),0,4/R80)</f>
        <v>8.5106382978723402E-2</v>
      </c>
      <c r="S87" s="7">
        <f>IF(ISERROR(2/S80),0,2/S80)</f>
        <v>2.6666666666666668E-2</v>
      </c>
      <c r="T87" s="7">
        <f>IF(ISERROR(0/T80),0,0/T80)</f>
        <v>0</v>
      </c>
      <c r="U87" s="7">
        <f>IF(ISERROR(0/U80),0,0/U80)</f>
        <v>0</v>
      </c>
      <c r="V87" s="7">
        <f>IF(ISERROR(0/V80),0,0/V80)</f>
        <v>0</v>
      </c>
    </row>
    <row r="88" spans="2:22" ht="15" x14ac:dyDescent="0.25">
      <c r="B88" s="3" t="s">
        <v>27</v>
      </c>
      <c r="C88" s="3"/>
      <c r="D88" s="8">
        <f t="shared" ref="D88:V88" si="20">IF(ISERROR(SUM(D81:D87)),0,SUM(D81:D87))</f>
        <v>2.7666666666666666</v>
      </c>
      <c r="E88" s="9">
        <f t="shared" si="20"/>
        <v>1.9899999999999998</v>
      </c>
      <c r="F88" s="9">
        <f t="shared" si="20"/>
        <v>2.8899999999999997</v>
      </c>
      <c r="G88" s="9">
        <f t="shared" si="20"/>
        <v>3.42</v>
      </c>
      <c r="H88" s="8">
        <f t="shared" si="20"/>
        <v>3</v>
      </c>
      <c r="I88" s="8">
        <f t="shared" si="20"/>
        <v>2.896551724137931</v>
      </c>
      <c r="J88" s="8">
        <f t="shared" si="20"/>
        <v>2.9702970297029698</v>
      </c>
      <c r="K88" s="8">
        <f t="shared" si="20"/>
        <v>2.8113207547169812</v>
      </c>
      <c r="L88" s="8">
        <f t="shared" si="20"/>
        <v>2.625</v>
      </c>
      <c r="M88" s="8">
        <f t="shared" si="20"/>
        <v>2.1315789473684212</v>
      </c>
      <c r="N88" s="9">
        <f t="shared" si="20"/>
        <v>2.721518987341772</v>
      </c>
      <c r="O88" s="9">
        <f t="shared" si="20"/>
        <v>2.816901408450704</v>
      </c>
      <c r="P88" s="9">
        <f t="shared" si="20"/>
        <v>0</v>
      </c>
      <c r="Q88" s="8">
        <f t="shared" si="20"/>
        <v>2.172413793103448</v>
      </c>
      <c r="R88" s="8">
        <f t="shared" si="20"/>
        <v>2.5106382978723403</v>
      </c>
      <c r="S88" s="8">
        <f t="shared" si="20"/>
        <v>2.84</v>
      </c>
      <c r="T88" s="8">
        <f t="shared" si="20"/>
        <v>3.2741935483870965</v>
      </c>
      <c r="U88" s="8">
        <f t="shared" si="20"/>
        <v>3.2173913043478266</v>
      </c>
      <c r="V88" s="8">
        <f t="shared" si="20"/>
        <v>1.8333333333333333</v>
      </c>
    </row>
    <row r="90" spans="2:22" ht="15" x14ac:dyDescent="0.25">
      <c r="B90" s="3" t="s">
        <v>4</v>
      </c>
      <c r="C90" s="3"/>
      <c r="D90" s="4">
        <v>300</v>
      </c>
      <c r="E90" s="3">
        <v>100</v>
      </c>
      <c r="F90" s="3">
        <v>100</v>
      </c>
      <c r="G90" s="3">
        <v>100</v>
      </c>
      <c r="H90" s="4">
        <v>2</v>
      </c>
      <c r="I90" s="4">
        <v>58</v>
      </c>
      <c r="J90" s="4">
        <v>101</v>
      </c>
      <c r="K90" s="4">
        <v>53</v>
      </c>
      <c r="L90" s="4">
        <v>48</v>
      </c>
      <c r="M90" s="4">
        <v>38</v>
      </c>
      <c r="N90" s="3">
        <v>158</v>
      </c>
      <c r="O90" s="3">
        <v>142</v>
      </c>
      <c r="P90" s="3">
        <v>0</v>
      </c>
      <c r="Q90" s="4">
        <v>58</v>
      </c>
      <c r="R90" s="4">
        <v>47</v>
      </c>
      <c r="S90" s="4">
        <v>75</v>
      </c>
      <c r="T90" s="4">
        <v>62</v>
      </c>
      <c r="U90" s="4">
        <v>46</v>
      </c>
      <c r="V90" s="4">
        <v>12</v>
      </c>
    </row>
    <row r="91" spans="2:22" ht="15" x14ac:dyDescent="0.25">
      <c r="B91" s="10" t="s">
        <v>84</v>
      </c>
      <c r="C91" s="2" t="s">
        <v>85</v>
      </c>
      <c r="D91" s="5">
        <f>IF(ISERROR(96/D90),0,96/D90)</f>
        <v>0.32</v>
      </c>
      <c r="E91" s="6">
        <f>IF(ISERROR(40/E90),0,40/E90)</f>
        <v>0.4</v>
      </c>
      <c r="F91" s="6">
        <f>IF(ISERROR(30/F90),0,30/F90)</f>
        <v>0.3</v>
      </c>
      <c r="G91" s="6">
        <f>IF(ISERROR(26/G90),0,26/G90)</f>
        <v>0.26</v>
      </c>
      <c r="H91" s="7">
        <f>IF(ISERROR(0/H90),0,0/H90)</f>
        <v>0</v>
      </c>
      <c r="I91" s="7">
        <f>IF(ISERROR(12/I90),0,12/I90)</f>
        <v>0.20689655172413793</v>
      </c>
      <c r="J91" s="7">
        <f>IF(ISERROR(31/J90),0,31/J90)</f>
        <v>0.30693069306930693</v>
      </c>
      <c r="K91" s="7">
        <f>IF(ISERROR(18/K90),0,18/K90)</f>
        <v>0.33962264150943394</v>
      </c>
      <c r="L91" s="7">
        <f>IF(ISERROR(18/L90),0,18/L90)</f>
        <v>0.375</v>
      </c>
      <c r="M91" s="7">
        <f>IF(ISERROR(17/M90),0,17/M90)</f>
        <v>0.44736842105263158</v>
      </c>
      <c r="N91" s="6">
        <f>IF(ISERROR(55/N90),0,55/N90)</f>
        <v>0.34810126582278483</v>
      </c>
      <c r="O91" s="6">
        <f>IF(ISERROR(41/O90),0,41/O90)</f>
        <v>0.28873239436619719</v>
      </c>
      <c r="P91" s="6">
        <f>IF(ISERROR(0/P90),0,0/P90)</f>
        <v>0</v>
      </c>
      <c r="Q91" s="7">
        <f>IF(ISERROR(26/Q90),0,26/Q90)</f>
        <v>0.44827586206896552</v>
      </c>
      <c r="R91" s="7">
        <f>IF(ISERROR(19/R90),0,19/R90)</f>
        <v>0.40425531914893614</v>
      </c>
      <c r="S91" s="7">
        <f>IF(ISERROR(21/S90),0,21/S90)</f>
        <v>0.28000000000000003</v>
      </c>
      <c r="T91" s="7">
        <f>IF(ISERROR(13/T90),0,13/T90)</f>
        <v>0.20967741935483872</v>
      </c>
      <c r="U91" s="7">
        <f>IF(ISERROR(11/U90),0,11/U90)</f>
        <v>0.2391304347826087</v>
      </c>
      <c r="V91" s="7">
        <f>IF(ISERROR(6/V90),0,6/V90)</f>
        <v>0.5</v>
      </c>
    </row>
    <row r="92" spans="2:22" ht="15" x14ac:dyDescent="0.25">
      <c r="B92" s="10"/>
      <c r="C92" s="2" t="s">
        <v>86</v>
      </c>
      <c r="D92" s="5">
        <f>IF(ISERROR(90/D90),0,90/D90)</f>
        <v>0.3</v>
      </c>
      <c r="E92" s="6">
        <f>IF(ISERROR(20/E90),0,20/E90)</f>
        <v>0.2</v>
      </c>
      <c r="F92" s="6">
        <f>IF(ISERROR(38/F90),0,38/F90)</f>
        <v>0.38</v>
      </c>
      <c r="G92" s="6">
        <f>IF(ISERROR(32/G90),0,32/G90)</f>
        <v>0.32</v>
      </c>
      <c r="H92" s="7">
        <f>IF(ISERROR(1/H90),0,1/H90)</f>
        <v>0.5</v>
      </c>
      <c r="I92" s="7">
        <f>IF(ISERROR(20/I90),0,20/I90)</f>
        <v>0.34482758620689657</v>
      </c>
      <c r="J92" s="7">
        <f>IF(ISERROR(33/J90),0,33/J90)</f>
        <v>0.32673267326732675</v>
      </c>
      <c r="K92" s="7">
        <f>IF(ISERROR(19/K90),0,19/K90)</f>
        <v>0.35849056603773582</v>
      </c>
      <c r="L92" s="7">
        <f>IF(ISERROR(12/L90),0,12/L90)</f>
        <v>0.25</v>
      </c>
      <c r="M92" s="7">
        <f>IF(ISERROR(5/M90),0,5/M90)</f>
        <v>0.13157894736842105</v>
      </c>
      <c r="N92" s="6">
        <f>IF(ISERROR(48/N90),0,48/N90)</f>
        <v>0.30379746835443039</v>
      </c>
      <c r="O92" s="6">
        <f>IF(ISERROR(42/O90),0,42/O90)</f>
        <v>0.29577464788732394</v>
      </c>
      <c r="P92" s="6">
        <f>IF(ISERROR(0/P90),0,0/P90)</f>
        <v>0</v>
      </c>
      <c r="Q92" s="7">
        <f>IF(ISERROR(11/Q90),0,11/Q90)</f>
        <v>0.18965517241379309</v>
      </c>
      <c r="R92" s="7">
        <f>IF(ISERROR(11/R90),0,11/R90)</f>
        <v>0.23404255319148937</v>
      </c>
      <c r="S92" s="7">
        <f>IF(ISERROR(22/S90),0,22/S90)</f>
        <v>0.29333333333333333</v>
      </c>
      <c r="T92" s="7">
        <f>IF(ISERROR(24/T90),0,24/T90)</f>
        <v>0.38709677419354838</v>
      </c>
      <c r="U92" s="7">
        <f>IF(ISERROR(20/U90),0,20/U90)</f>
        <v>0.43478260869565216</v>
      </c>
      <c r="V92" s="7">
        <f>IF(ISERROR(2/V90),0,2/V90)</f>
        <v>0.16666666666666666</v>
      </c>
    </row>
    <row r="93" spans="2:22" ht="15" x14ac:dyDescent="0.25">
      <c r="B93" s="10"/>
      <c r="C93" s="2" t="s">
        <v>87</v>
      </c>
      <c r="D93" s="5">
        <f>IF(ISERROR(114/D90),0,114/D90)</f>
        <v>0.38</v>
      </c>
      <c r="E93" s="6">
        <f>IF(ISERROR(40/E90),0,40/E90)</f>
        <v>0.4</v>
      </c>
      <c r="F93" s="6">
        <f>IF(ISERROR(32/F90),0,32/F90)</f>
        <v>0.32</v>
      </c>
      <c r="G93" s="6">
        <f>IF(ISERROR(42/G90),0,42/G90)</f>
        <v>0.42</v>
      </c>
      <c r="H93" s="7">
        <f>IF(ISERROR(1/H90),0,1/H90)</f>
        <v>0.5</v>
      </c>
      <c r="I93" s="7">
        <f>IF(ISERROR(26/I90),0,26/I90)</f>
        <v>0.44827586206896552</v>
      </c>
      <c r="J93" s="7">
        <f>IF(ISERROR(37/J90),0,37/J90)</f>
        <v>0.36633663366336633</v>
      </c>
      <c r="K93" s="7">
        <f>IF(ISERROR(16/K90),0,16/K90)</f>
        <v>0.30188679245283018</v>
      </c>
      <c r="L93" s="7">
        <f>IF(ISERROR(18/L90),0,18/L90)</f>
        <v>0.375</v>
      </c>
      <c r="M93" s="7">
        <f>IF(ISERROR(16/M90),0,16/M90)</f>
        <v>0.42105263157894735</v>
      </c>
      <c r="N93" s="6">
        <f>IF(ISERROR(55/N90),0,55/N90)</f>
        <v>0.34810126582278483</v>
      </c>
      <c r="O93" s="6">
        <f>IF(ISERROR(59/O90),0,59/O90)</f>
        <v>0.41549295774647887</v>
      </c>
      <c r="P93" s="6">
        <f>IF(ISERROR(0/P90),0,0/P90)</f>
        <v>0</v>
      </c>
      <c r="Q93" s="7">
        <f>IF(ISERROR(21/Q90),0,21/Q90)</f>
        <v>0.36206896551724138</v>
      </c>
      <c r="R93" s="7">
        <f>IF(ISERROR(17/R90),0,17/R90)</f>
        <v>0.36170212765957449</v>
      </c>
      <c r="S93" s="7">
        <f>IF(ISERROR(32/S90),0,32/S90)</f>
        <v>0.42666666666666669</v>
      </c>
      <c r="T93" s="7">
        <f>IF(ISERROR(25/T90),0,25/T90)</f>
        <v>0.40322580645161288</v>
      </c>
      <c r="U93" s="7">
        <f>IF(ISERROR(15/U90),0,15/U90)</f>
        <v>0.32608695652173914</v>
      </c>
      <c r="V93" s="7">
        <f>IF(ISERROR(4/V90),0,4/V90)</f>
        <v>0.33333333333333331</v>
      </c>
    </row>
    <row r="94" spans="2:22" ht="15" x14ac:dyDescent="0.25">
      <c r="B94" s="3" t="s">
        <v>27</v>
      </c>
      <c r="C94" s="3"/>
      <c r="D94" s="8">
        <f t="shared" ref="D94:V94" si="21">IF(ISERROR(SUM(D91:D93)),0,SUM(D91:D93))</f>
        <v>1</v>
      </c>
      <c r="E94" s="9">
        <f t="shared" si="21"/>
        <v>1</v>
      </c>
      <c r="F94" s="9">
        <f t="shared" si="21"/>
        <v>1</v>
      </c>
      <c r="G94" s="9">
        <f t="shared" si="21"/>
        <v>1</v>
      </c>
      <c r="H94" s="8">
        <f t="shared" si="21"/>
        <v>1</v>
      </c>
      <c r="I94" s="8">
        <f t="shared" si="21"/>
        <v>1</v>
      </c>
      <c r="J94" s="8">
        <f t="shared" si="21"/>
        <v>1</v>
      </c>
      <c r="K94" s="8">
        <f t="shared" si="21"/>
        <v>1</v>
      </c>
      <c r="L94" s="8">
        <f t="shared" si="21"/>
        <v>1</v>
      </c>
      <c r="M94" s="8">
        <f t="shared" si="21"/>
        <v>1</v>
      </c>
      <c r="N94" s="9">
        <f t="shared" si="21"/>
        <v>1</v>
      </c>
      <c r="O94" s="9">
        <f t="shared" si="21"/>
        <v>1</v>
      </c>
      <c r="P94" s="9">
        <f t="shared" si="21"/>
        <v>0</v>
      </c>
      <c r="Q94" s="8">
        <f t="shared" si="21"/>
        <v>1</v>
      </c>
      <c r="R94" s="8">
        <f t="shared" si="21"/>
        <v>1</v>
      </c>
      <c r="S94" s="8">
        <f t="shared" si="21"/>
        <v>1</v>
      </c>
      <c r="T94" s="8">
        <f t="shared" si="21"/>
        <v>1</v>
      </c>
      <c r="U94" s="8">
        <f t="shared" si="21"/>
        <v>1</v>
      </c>
      <c r="V94" s="8">
        <f t="shared" si="21"/>
        <v>1</v>
      </c>
    </row>
    <row r="96" spans="2:22" ht="15" x14ac:dyDescent="0.25">
      <c r="B96" s="3" t="s">
        <v>4</v>
      </c>
      <c r="C96" s="3"/>
      <c r="D96" s="4">
        <v>300</v>
      </c>
      <c r="E96" s="3">
        <v>100</v>
      </c>
      <c r="F96" s="3">
        <v>100</v>
      </c>
      <c r="G96" s="3">
        <v>100</v>
      </c>
      <c r="H96" s="4">
        <v>2</v>
      </c>
      <c r="I96" s="4">
        <v>58</v>
      </c>
      <c r="J96" s="4">
        <v>101</v>
      </c>
      <c r="K96" s="4">
        <v>53</v>
      </c>
      <c r="L96" s="4">
        <v>48</v>
      </c>
      <c r="M96" s="4">
        <v>38</v>
      </c>
      <c r="N96" s="3">
        <v>158</v>
      </c>
      <c r="O96" s="3">
        <v>142</v>
      </c>
      <c r="P96" s="3">
        <v>0</v>
      </c>
      <c r="Q96" s="4">
        <v>58</v>
      </c>
      <c r="R96" s="4">
        <v>47</v>
      </c>
      <c r="S96" s="4">
        <v>75</v>
      </c>
      <c r="T96" s="4">
        <v>62</v>
      </c>
      <c r="U96" s="4">
        <v>46</v>
      </c>
      <c r="V96" s="4">
        <v>12</v>
      </c>
    </row>
    <row r="97" spans="2:22" ht="15" x14ac:dyDescent="0.25">
      <c r="B97" s="10" t="s">
        <v>88</v>
      </c>
      <c r="C97" s="2" t="s">
        <v>89</v>
      </c>
      <c r="D97" s="5">
        <f>IF(ISERROR(185/D96),0,185/D96)</f>
        <v>0.6166666666666667</v>
      </c>
      <c r="E97" s="6">
        <f>IF(ISERROR(45/E96),0,45/E96)</f>
        <v>0.45</v>
      </c>
      <c r="F97" s="6">
        <f>IF(ISERROR(77/F96),0,77/F96)</f>
        <v>0.77</v>
      </c>
      <c r="G97" s="6">
        <f>IF(ISERROR(63/G96),0,63/G96)</f>
        <v>0.63</v>
      </c>
      <c r="H97" s="7">
        <f>IF(ISERROR(2/H96),0,2/H96)</f>
        <v>1</v>
      </c>
      <c r="I97" s="7">
        <f>IF(ISERROR(39/I96),0,39/I96)</f>
        <v>0.67241379310344829</v>
      </c>
      <c r="J97" s="7">
        <f>IF(ISERROR(65/J96),0,65/J96)</f>
        <v>0.64356435643564358</v>
      </c>
      <c r="K97" s="7">
        <f>IF(ISERROR(32/K96),0,32/K96)</f>
        <v>0.60377358490566035</v>
      </c>
      <c r="L97" s="7">
        <f>IF(ISERROR(32/L96),0,32/L96)</f>
        <v>0.66666666666666663</v>
      </c>
      <c r="M97" s="7">
        <f>IF(ISERROR(15/M96),0,15/M96)</f>
        <v>0.39473684210526316</v>
      </c>
      <c r="N97" s="6">
        <f>IF(ISERROR(99/N96),0,99/N96)</f>
        <v>0.62658227848101267</v>
      </c>
      <c r="O97" s="6">
        <f>IF(ISERROR(86/O96),0,86/O96)</f>
        <v>0.60563380281690138</v>
      </c>
      <c r="P97" s="6">
        <f>IF(ISERROR(0/P96),0,0/P96)</f>
        <v>0</v>
      </c>
      <c r="Q97" s="7">
        <f>IF(ISERROR(26/Q96),0,26/Q96)</f>
        <v>0.44827586206896552</v>
      </c>
      <c r="R97" s="7">
        <f>IF(ISERROR(25/R96),0,25/R96)</f>
        <v>0.53191489361702127</v>
      </c>
      <c r="S97" s="7">
        <f>IF(ISERROR(50/S96),0,50/S96)</f>
        <v>0.66666666666666663</v>
      </c>
      <c r="T97" s="7">
        <f>IF(ISERROR(40/T96),0,40/T96)</f>
        <v>0.64516129032258063</v>
      </c>
      <c r="U97" s="7">
        <f>IF(ISERROR(36/U96),0,36/U96)</f>
        <v>0.78260869565217395</v>
      </c>
      <c r="V97" s="7">
        <f>IF(ISERROR(8/V96),0,8/V96)</f>
        <v>0.66666666666666663</v>
      </c>
    </row>
    <row r="98" spans="2:22" ht="15" x14ac:dyDescent="0.25">
      <c r="B98" s="10"/>
      <c r="C98" s="2" t="s">
        <v>90</v>
      </c>
      <c r="D98" s="5">
        <f>IF(ISERROR(202/D96),0,202/D96)</f>
        <v>0.67333333333333334</v>
      </c>
      <c r="E98" s="6">
        <f>IF(ISERROR(52/E96),0,52/E96)</f>
        <v>0.52</v>
      </c>
      <c r="F98" s="6">
        <f>IF(ISERROR(68/F96),0,68/F96)</f>
        <v>0.68</v>
      </c>
      <c r="G98" s="6">
        <f>IF(ISERROR(82/G96),0,82/G96)</f>
        <v>0.82</v>
      </c>
      <c r="H98" s="7">
        <f>IF(ISERROR(2/H96),0,2/H96)</f>
        <v>1</v>
      </c>
      <c r="I98" s="7">
        <f>IF(ISERROR(45/I96),0,45/I96)</f>
        <v>0.77586206896551724</v>
      </c>
      <c r="J98" s="7">
        <f>IF(ISERROR(68/J96),0,68/J96)</f>
        <v>0.67326732673267331</v>
      </c>
      <c r="K98" s="7">
        <f>IF(ISERROR(36/K96),0,36/K96)</f>
        <v>0.67924528301886788</v>
      </c>
      <c r="L98" s="7">
        <f>IF(ISERROR(28/L96),0,28/L96)</f>
        <v>0.58333333333333337</v>
      </c>
      <c r="M98" s="7">
        <f>IF(ISERROR(23/M96),0,23/M96)</f>
        <v>0.60526315789473684</v>
      </c>
      <c r="N98" s="6">
        <f>IF(ISERROR(107/N96),0,107/N96)</f>
        <v>0.67721518987341767</v>
      </c>
      <c r="O98" s="6">
        <f>IF(ISERROR(95/O96),0,95/O96)</f>
        <v>0.66901408450704225</v>
      </c>
      <c r="P98" s="6">
        <f>IF(ISERROR(0/P96),0,0/P96)</f>
        <v>0</v>
      </c>
      <c r="Q98" s="7">
        <f>IF(ISERROR(28/Q96),0,28/Q96)</f>
        <v>0.48275862068965519</v>
      </c>
      <c r="R98" s="7">
        <f>IF(ISERROR(31/R96),0,31/R96)</f>
        <v>0.65957446808510634</v>
      </c>
      <c r="S98" s="7">
        <f>IF(ISERROR(58/S96),0,58/S96)</f>
        <v>0.77333333333333332</v>
      </c>
      <c r="T98" s="7">
        <f>IF(ISERROR(45/T96),0,45/T96)</f>
        <v>0.72580645161290325</v>
      </c>
      <c r="U98" s="7">
        <f>IF(ISERROR(35/U96),0,35/U96)</f>
        <v>0.76086956521739135</v>
      </c>
      <c r="V98" s="7">
        <f>IF(ISERROR(5/V96),0,5/V96)</f>
        <v>0.41666666666666669</v>
      </c>
    </row>
    <row r="99" spans="2:22" ht="15" x14ac:dyDescent="0.25">
      <c r="B99" s="10"/>
      <c r="C99" s="2" t="s">
        <v>91</v>
      </c>
      <c r="D99" s="5">
        <f>IF(ISERROR(131/D96),0,131/D96)</f>
        <v>0.43666666666666665</v>
      </c>
      <c r="E99" s="6">
        <f>IF(ISERROR(16/E96),0,16/E96)</f>
        <v>0.16</v>
      </c>
      <c r="F99" s="6">
        <f>IF(ISERROR(53/F96),0,53/F96)</f>
        <v>0.53</v>
      </c>
      <c r="G99" s="6">
        <f>IF(ISERROR(62/G96),0,62/G96)</f>
        <v>0.62</v>
      </c>
      <c r="H99" s="7">
        <f>IF(ISERROR(1/H96),0,1/H96)</f>
        <v>0.5</v>
      </c>
      <c r="I99" s="7">
        <f>IF(ISERROR(29/I96),0,29/I96)</f>
        <v>0.5</v>
      </c>
      <c r="J99" s="7">
        <f>IF(ISERROR(53/J96),0,53/J96)</f>
        <v>0.52475247524752477</v>
      </c>
      <c r="K99" s="7">
        <f>IF(ISERROR(22/K96),0,22/K96)</f>
        <v>0.41509433962264153</v>
      </c>
      <c r="L99" s="7">
        <f>IF(ISERROR(19/L96),0,19/L96)</f>
        <v>0.39583333333333331</v>
      </c>
      <c r="M99" s="7">
        <f>IF(ISERROR(7/M96),0,7/M96)</f>
        <v>0.18421052631578946</v>
      </c>
      <c r="N99" s="6">
        <f>IF(ISERROR(63/N96),0,63/N96)</f>
        <v>0.39873417721518989</v>
      </c>
      <c r="O99" s="6">
        <f>IF(ISERROR(68/O96),0,68/O96)</f>
        <v>0.47887323943661969</v>
      </c>
      <c r="P99" s="6">
        <f>IF(ISERROR(0/P96),0,0/P96)</f>
        <v>0</v>
      </c>
      <c r="Q99" s="7">
        <f>IF(ISERROR(12/Q96),0,12/Q96)</f>
        <v>0.20689655172413793</v>
      </c>
      <c r="R99" s="7">
        <f>IF(ISERROR(18/R96),0,18/R96)</f>
        <v>0.38297872340425532</v>
      </c>
      <c r="S99" s="7">
        <f>IF(ISERROR(37/S96),0,37/S96)</f>
        <v>0.49333333333333335</v>
      </c>
      <c r="T99" s="7">
        <f>IF(ISERROR(31/T96),0,31/T96)</f>
        <v>0.5</v>
      </c>
      <c r="U99" s="7">
        <f>IF(ISERROR(31/U96),0,31/U96)</f>
        <v>0.67391304347826086</v>
      </c>
      <c r="V99" s="7">
        <f>IF(ISERROR(2/V96),0,2/V96)</f>
        <v>0.16666666666666666</v>
      </c>
    </row>
    <row r="100" spans="2:22" ht="15" x14ac:dyDescent="0.25">
      <c r="B100" s="10"/>
      <c r="C100" s="2" t="s">
        <v>92</v>
      </c>
      <c r="D100" s="5">
        <f>IF(ISERROR(147/D96),0,147/D96)</f>
        <v>0.49</v>
      </c>
      <c r="E100" s="6">
        <f>IF(ISERROR(30/E96),0,30/E96)</f>
        <v>0.3</v>
      </c>
      <c r="F100" s="6">
        <f>IF(ISERROR(54/F96),0,54/F96)</f>
        <v>0.54</v>
      </c>
      <c r="G100" s="6">
        <f>IF(ISERROR(63/G96),0,63/G96)</f>
        <v>0.63</v>
      </c>
      <c r="H100" s="7">
        <f>IF(ISERROR(1/H96),0,1/H96)</f>
        <v>0.5</v>
      </c>
      <c r="I100" s="7">
        <f>IF(ISERROR(31/I96),0,31/I96)</f>
        <v>0.53448275862068961</v>
      </c>
      <c r="J100" s="7">
        <f>IF(ISERROR(57/J96),0,57/J96)</f>
        <v>0.5643564356435643</v>
      </c>
      <c r="K100" s="7">
        <f>IF(ISERROR(23/K96),0,23/K96)</f>
        <v>0.43396226415094341</v>
      </c>
      <c r="L100" s="7">
        <f>IF(ISERROR(18/L96),0,18/L96)</f>
        <v>0.375</v>
      </c>
      <c r="M100" s="7">
        <f>IF(ISERROR(17/M96),0,17/M96)</f>
        <v>0.44736842105263158</v>
      </c>
      <c r="N100" s="6">
        <f>IF(ISERROR(78/N96),0,78/N96)</f>
        <v>0.49367088607594939</v>
      </c>
      <c r="O100" s="6">
        <f>IF(ISERROR(69/O96),0,69/O96)</f>
        <v>0.4859154929577465</v>
      </c>
      <c r="P100" s="6">
        <f>IF(ISERROR(0/P96),0,0/P96)</f>
        <v>0</v>
      </c>
      <c r="Q100" s="7">
        <f>IF(ISERROR(17/Q96),0,17/Q96)</f>
        <v>0.29310344827586204</v>
      </c>
      <c r="R100" s="7">
        <f>IF(ISERROR(19/R96),0,19/R96)</f>
        <v>0.40425531914893614</v>
      </c>
      <c r="S100" s="7">
        <f>IF(ISERROR(39/S96),0,39/S96)</f>
        <v>0.52</v>
      </c>
      <c r="T100" s="7">
        <f>IF(ISERROR(40/T96),0,40/T96)</f>
        <v>0.64516129032258063</v>
      </c>
      <c r="U100" s="7">
        <f>IF(ISERROR(30/U96),0,30/U96)</f>
        <v>0.65217391304347827</v>
      </c>
      <c r="V100" s="7">
        <f>IF(ISERROR(2/V96),0,2/V96)</f>
        <v>0.16666666666666666</v>
      </c>
    </row>
    <row r="101" spans="2:22" ht="15" x14ac:dyDescent="0.25">
      <c r="B101" s="10"/>
      <c r="C101" s="2" t="s">
        <v>93</v>
      </c>
      <c r="D101" s="5">
        <f>IF(ISERROR(109/D96),0,109/D96)</f>
        <v>0.36333333333333334</v>
      </c>
      <c r="E101" s="6">
        <f>IF(ISERROR(16/E96),0,16/E96)</f>
        <v>0.16</v>
      </c>
      <c r="F101" s="6">
        <f>IF(ISERROR(35/F96),0,35/F96)</f>
        <v>0.35</v>
      </c>
      <c r="G101" s="6">
        <f>IF(ISERROR(58/G96),0,58/G96)</f>
        <v>0.57999999999999996</v>
      </c>
      <c r="H101" s="7">
        <f>IF(ISERROR(1/H96),0,1/H96)</f>
        <v>0.5</v>
      </c>
      <c r="I101" s="7">
        <f>IF(ISERROR(24/I96),0,24/I96)</f>
        <v>0.41379310344827586</v>
      </c>
      <c r="J101" s="7">
        <f>IF(ISERROR(40/J96),0,40/J96)</f>
        <v>0.39603960396039606</v>
      </c>
      <c r="K101" s="7">
        <f>IF(ISERROR(18/K96),0,18/K96)</f>
        <v>0.33962264150943394</v>
      </c>
      <c r="L101" s="7">
        <f>IF(ISERROR(13/L96),0,13/L96)</f>
        <v>0.27083333333333331</v>
      </c>
      <c r="M101" s="7">
        <f>IF(ISERROR(13/M96),0,13/M96)</f>
        <v>0.34210526315789475</v>
      </c>
      <c r="N101" s="6">
        <f>IF(ISERROR(63/N96),0,63/N96)</f>
        <v>0.39873417721518989</v>
      </c>
      <c r="O101" s="6">
        <f>IF(ISERROR(46/O96),0,46/O96)</f>
        <v>0.323943661971831</v>
      </c>
      <c r="P101" s="6">
        <f>IF(ISERROR(0/P96),0,0/P96)</f>
        <v>0</v>
      </c>
      <c r="Q101" s="7">
        <f>IF(ISERROR(9/Q96),0,9/Q96)</f>
        <v>0.15517241379310345</v>
      </c>
      <c r="R101" s="7">
        <f>IF(ISERROR(14/R96),0,14/R96)</f>
        <v>0.2978723404255319</v>
      </c>
      <c r="S101" s="7">
        <f>IF(ISERROR(29/S96),0,29/S96)</f>
        <v>0.38666666666666666</v>
      </c>
      <c r="T101" s="7">
        <f>IF(ISERROR(31/T96),0,31/T96)</f>
        <v>0.5</v>
      </c>
      <c r="U101" s="7">
        <f>IF(ISERROR(24/U96),0,24/U96)</f>
        <v>0.52173913043478259</v>
      </c>
      <c r="V101" s="7">
        <f>IF(ISERROR(2/V96),0,2/V96)</f>
        <v>0.16666666666666666</v>
      </c>
    </row>
    <row r="102" spans="2:22" ht="15" x14ac:dyDescent="0.25">
      <c r="B102" s="10"/>
      <c r="C102" s="2" t="s">
        <v>94</v>
      </c>
      <c r="D102" s="5">
        <f>IF(ISERROR(112/D96),0,112/D96)</f>
        <v>0.37333333333333335</v>
      </c>
      <c r="E102" s="6">
        <f>IF(ISERROR(31/E96),0,31/E96)</f>
        <v>0.31</v>
      </c>
      <c r="F102" s="6">
        <f>IF(ISERROR(33/F96),0,33/F96)</f>
        <v>0.33</v>
      </c>
      <c r="G102" s="6">
        <f>IF(ISERROR(48/G96),0,48/G96)</f>
        <v>0.48</v>
      </c>
      <c r="H102" s="7">
        <f>IF(ISERROR(0/H96),0,0/H96)</f>
        <v>0</v>
      </c>
      <c r="I102" s="7">
        <f>IF(ISERROR(20/I96),0,20/I96)</f>
        <v>0.34482758620689657</v>
      </c>
      <c r="J102" s="7">
        <f>IF(ISERROR(49/J96),0,49/J96)</f>
        <v>0.48514851485148514</v>
      </c>
      <c r="K102" s="7">
        <f>IF(ISERROR(18/K96),0,18/K96)</f>
        <v>0.33962264150943394</v>
      </c>
      <c r="L102" s="7">
        <f>IF(ISERROR(15/L96),0,15/L96)</f>
        <v>0.3125</v>
      </c>
      <c r="M102" s="7">
        <f>IF(ISERROR(10/M96),0,10/M96)</f>
        <v>0.26315789473684209</v>
      </c>
      <c r="N102" s="6">
        <f>IF(ISERROR(58/N96),0,58/N96)</f>
        <v>0.36708860759493672</v>
      </c>
      <c r="O102" s="6">
        <f>IF(ISERROR(54/O96),0,54/O96)</f>
        <v>0.38028169014084506</v>
      </c>
      <c r="P102" s="6">
        <f>IF(ISERROR(0/P96),0,0/P96)</f>
        <v>0</v>
      </c>
      <c r="Q102" s="7">
        <f>IF(ISERROR(23/Q96),0,23/Q96)</f>
        <v>0.39655172413793105</v>
      </c>
      <c r="R102" s="7">
        <f>IF(ISERROR(16/R96),0,16/R96)</f>
        <v>0.34042553191489361</v>
      </c>
      <c r="S102" s="7">
        <f>IF(ISERROR(28/S96),0,28/S96)</f>
        <v>0.37333333333333335</v>
      </c>
      <c r="T102" s="7">
        <f>IF(ISERROR(23/T96),0,23/T96)</f>
        <v>0.37096774193548387</v>
      </c>
      <c r="U102" s="7">
        <f>IF(ISERROR(20/U96),0,20/U96)</f>
        <v>0.43478260869565216</v>
      </c>
      <c r="V102" s="7">
        <f>IF(ISERROR(2/V96),0,2/V96)</f>
        <v>0.16666666666666666</v>
      </c>
    </row>
    <row r="103" spans="2:22" ht="15" x14ac:dyDescent="0.25">
      <c r="B103" s="10"/>
      <c r="C103" s="2" t="s">
        <v>95</v>
      </c>
      <c r="D103" s="5">
        <f>IF(ISERROR(90/D96),0,90/D96)</f>
        <v>0.3</v>
      </c>
      <c r="E103" s="6">
        <f>IF(ISERROR(6/E96),0,6/E96)</f>
        <v>0.06</v>
      </c>
      <c r="F103" s="6">
        <f>IF(ISERROR(30/F96),0,30/F96)</f>
        <v>0.3</v>
      </c>
      <c r="G103" s="6">
        <f>IF(ISERROR(54/G96),0,54/G96)</f>
        <v>0.54</v>
      </c>
      <c r="H103" s="7">
        <f>IF(ISERROR(0/H96),0,0/H96)</f>
        <v>0</v>
      </c>
      <c r="I103" s="7">
        <f>IF(ISERROR(23/I96),0,23/I96)</f>
        <v>0.39655172413793105</v>
      </c>
      <c r="J103" s="7">
        <f>IF(ISERROR(33/J96),0,33/J96)</f>
        <v>0.32673267326732675</v>
      </c>
      <c r="K103" s="7">
        <f>IF(ISERROR(19/K96),0,19/K96)</f>
        <v>0.35849056603773582</v>
      </c>
      <c r="L103" s="7">
        <f>IF(ISERROR(10/L96),0,10/L96)</f>
        <v>0.20833333333333334</v>
      </c>
      <c r="M103" s="7">
        <f>IF(ISERROR(5/M96),0,5/M96)</f>
        <v>0.13157894736842105</v>
      </c>
      <c r="N103" s="6">
        <f>IF(ISERROR(42/N96),0,42/N96)</f>
        <v>0.26582278481012656</v>
      </c>
      <c r="O103" s="6">
        <f>IF(ISERROR(48/O96),0,48/O96)</f>
        <v>0.3380281690140845</v>
      </c>
      <c r="P103" s="6">
        <f>IF(ISERROR(0/P96),0,0/P96)</f>
        <v>0</v>
      </c>
      <c r="Q103" s="7">
        <f>IF(ISERROR(8/Q96),0,8/Q96)</f>
        <v>0.13793103448275862</v>
      </c>
      <c r="R103" s="7">
        <f>IF(ISERROR(9/R96),0,9/R96)</f>
        <v>0.19148936170212766</v>
      </c>
      <c r="S103" s="7">
        <f>IF(ISERROR(25/S96),0,25/S96)</f>
        <v>0.33333333333333331</v>
      </c>
      <c r="T103" s="7">
        <f>IF(ISERROR(25/T96),0,25/T96)</f>
        <v>0.40322580645161288</v>
      </c>
      <c r="U103" s="7">
        <f>IF(ISERROR(22/U96),0,22/U96)</f>
        <v>0.47826086956521741</v>
      </c>
      <c r="V103" s="7">
        <f>IF(ISERROR(1/V96),0,1/V96)</f>
        <v>8.3333333333333329E-2</v>
      </c>
    </row>
    <row r="104" spans="2:22" ht="15" x14ac:dyDescent="0.25">
      <c r="B104" s="10"/>
      <c r="C104" s="2" t="s">
        <v>16</v>
      </c>
      <c r="D104" s="5">
        <f>IF(ISERROR(7/D96),0,7/D96)</f>
        <v>2.3333333333333334E-2</v>
      </c>
      <c r="E104" s="6">
        <f>IF(ISERROR(6/E96),0,6/E96)</f>
        <v>0.06</v>
      </c>
      <c r="F104" s="6">
        <f>IF(ISERROR(0/F96),0,0/F96)</f>
        <v>0</v>
      </c>
      <c r="G104" s="6">
        <f>IF(ISERROR(1/G96),0,1/G96)</f>
        <v>0.01</v>
      </c>
      <c r="H104" s="7">
        <f>IF(ISERROR(0/H96),0,0/H96)</f>
        <v>0</v>
      </c>
      <c r="I104" s="7">
        <f>IF(ISERROR(1/I96),0,1/I96)</f>
        <v>1.7241379310344827E-2</v>
      </c>
      <c r="J104" s="7">
        <f>IF(ISERROR(1/J96),0,1/J96)</f>
        <v>9.9009900990099011E-3</v>
      </c>
      <c r="K104" s="7">
        <f>IF(ISERROR(1/K96),0,1/K96)</f>
        <v>1.8867924528301886E-2</v>
      </c>
      <c r="L104" s="7">
        <f>IF(ISERROR(2/L96),0,2/L96)</f>
        <v>4.1666666666666664E-2</v>
      </c>
      <c r="M104" s="7">
        <f>IF(ISERROR(2/M96),0,2/M96)</f>
        <v>5.2631578947368418E-2</v>
      </c>
      <c r="N104" s="6">
        <f>IF(ISERROR(4/N96),0,4/N96)</f>
        <v>2.5316455696202531E-2</v>
      </c>
      <c r="O104" s="6">
        <f>IF(ISERROR(3/O96),0,3/O96)</f>
        <v>2.1126760563380281E-2</v>
      </c>
      <c r="P104" s="6">
        <f>IF(ISERROR(0/P96),0,0/P96)</f>
        <v>0</v>
      </c>
      <c r="Q104" s="7">
        <f>IF(ISERROR(4/Q96),0,4/Q96)</f>
        <v>6.8965517241379309E-2</v>
      </c>
      <c r="R104" s="7">
        <f>IF(ISERROR(1/R96),0,1/R96)</f>
        <v>2.1276595744680851E-2</v>
      </c>
      <c r="S104" s="7">
        <f>IF(ISERROR(2/S96),0,2/S96)</f>
        <v>2.6666666666666668E-2</v>
      </c>
      <c r="T104" s="7">
        <f>IF(ISERROR(0/T96),0,0/T96)</f>
        <v>0</v>
      </c>
      <c r="U104" s="7">
        <f>IF(ISERROR(0/U96),0,0/U96)</f>
        <v>0</v>
      </c>
      <c r="V104" s="7">
        <f>IF(ISERROR(0/V96),0,0/V96)</f>
        <v>0</v>
      </c>
    </row>
    <row r="105" spans="2:22" ht="15" x14ac:dyDescent="0.25">
      <c r="B105" s="3" t="s">
        <v>27</v>
      </c>
      <c r="C105" s="3"/>
      <c r="D105" s="8">
        <f t="shared" ref="D105:V105" si="22">IF(ISERROR(SUM(D97:D104)),0,SUM(D97:D104))</f>
        <v>3.2766666666666668</v>
      </c>
      <c r="E105" s="9">
        <f t="shared" si="22"/>
        <v>2.02</v>
      </c>
      <c r="F105" s="9">
        <f t="shared" si="22"/>
        <v>3.5000000000000004</v>
      </c>
      <c r="G105" s="9">
        <f t="shared" si="22"/>
        <v>4.3099999999999996</v>
      </c>
      <c r="H105" s="8">
        <f t="shared" si="22"/>
        <v>3.5</v>
      </c>
      <c r="I105" s="8">
        <f t="shared" si="22"/>
        <v>3.6551724137931032</v>
      </c>
      <c r="J105" s="8">
        <f t="shared" si="22"/>
        <v>3.6237623762376234</v>
      </c>
      <c r="K105" s="8">
        <f t="shared" si="22"/>
        <v>3.1886792452830193</v>
      </c>
      <c r="L105" s="8">
        <f t="shared" si="22"/>
        <v>2.8541666666666665</v>
      </c>
      <c r="M105" s="8">
        <f t="shared" si="22"/>
        <v>2.4210526315789478</v>
      </c>
      <c r="N105" s="9">
        <f t="shared" si="22"/>
        <v>3.2531645569620253</v>
      </c>
      <c r="O105" s="9">
        <f t="shared" si="22"/>
        <v>3.302816901408451</v>
      </c>
      <c r="P105" s="9">
        <f t="shared" si="22"/>
        <v>0</v>
      </c>
      <c r="Q105" s="8">
        <f t="shared" si="22"/>
        <v>2.1896551724137931</v>
      </c>
      <c r="R105" s="8">
        <f t="shared" si="22"/>
        <v>2.8297872340425529</v>
      </c>
      <c r="S105" s="8">
        <f t="shared" si="22"/>
        <v>3.5733333333333337</v>
      </c>
      <c r="T105" s="8">
        <f t="shared" si="22"/>
        <v>3.7903225806451615</v>
      </c>
      <c r="U105" s="8">
        <f t="shared" si="22"/>
        <v>4.304347826086957</v>
      </c>
      <c r="V105" s="8">
        <f t="shared" si="22"/>
        <v>1.8333333333333335</v>
      </c>
    </row>
    <row r="107" spans="2:22" ht="15" x14ac:dyDescent="0.25">
      <c r="B107" s="3" t="s">
        <v>4</v>
      </c>
      <c r="C107" s="3"/>
      <c r="D107" s="4">
        <v>300</v>
      </c>
      <c r="E107" s="3">
        <v>100</v>
      </c>
      <c r="F107" s="3">
        <v>100</v>
      </c>
      <c r="G107" s="3">
        <v>100</v>
      </c>
      <c r="H107" s="4">
        <v>2</v>
      </c>
      <c r="I107" s="4">
        <v>58</v>
      </c>
      <c r="J107" s="4">
        <v>101</v>
      </c>
      <c r="K107" s="4">
        <v>53</v>
      </c>
      <c r="L107" s="4">
        <v>48</v>
      </c>
      <c r="M107" s="4">
        <v>38</v>
      </c>
      <c r="N107" s="3">
        <v>158</v>
      </c>
      <c r="O107" s="3">
        <v>142</v>
      </c>
      <c r="P107" s="3">
        <v>0</v>
      </c>
      <c r="Q107" s="4">
        <v>58</v>
      </c>
      <c r="R107" s="4">
        <v>47</v>
      </c>
      <c r="S107" s="4">
        <v>75</v>
      </c>
      <c r="T107" s="4">
        <v>62</v>
      </c>
      <c r="U107" s="4">
        <v>46</v>
      </c>
      <c r="V107" s="4">
        <v>12</v>
      </c>
    </row>
    <row r="108" spans="2:22" ht="15" x14ac:dyDescent="0.25">
      <c r="B108" s="10" t="s">
        <v>96</v>
      </c>
      <c r="C108" s="2" t="s">
        <v>97</v>
      </c>
      <c r="D108" s="5">
        <f>IF(ISERROR(192/D107),0,192/D107)</f>
        <v>0.64</v>
      </c>
      <c r="E108" s="6">
        <f>IF(ISERROR(56/E107),0,56/E107)</f>
        <v>0.56000000000000005</v>
      </c>
      <c r="F108" s="6">
        <f>IF(ISERROR(60/F107),0,60/F107)</f>
        <v>0.6</v>
      </c>
      <c r="G108" s="6">
        <f>IF(ISERROR(76/G107),0,76/G107)</f>
        <v>0.76</v>
      </c>
      <c r="H108" s="7">
        <f>IF(ISERROR(1/H107),0,1/H107)</f>
        <v>0.5</v>
      </c>
      <c r="I108" s="7">
        <f>IF(ISERROR(39/I107),0,39/I107)</f>
        <v>0.67241379310344829</v>
      </c>
      <c r="J108" s="7">
        <f>IF(ISERROR(67/J107),0,67/J107)</f>
        <v>0.6633663366336634</v>
      </c>
      <c r="K108" s="7">
        <f>IF(ISERROR(36/K107),0,36/K107)</f>
        <v>0.67924528301886788</v>
      </c>
      <c r="L108" s="7">
        <f>IF(ISERROR(28/L107),0,28/L107)</f>
        <v>0.58333333333333337</v>
      </c>
      <c r="M108" s="7">
        <f>IF(ISERROR(21/M107),0,21/M107)</f>
        <v>0.55263157894736847</v>
      </c>
      <c r="N108" s="6">
        <f>IF(ISERROR(103/N107),0,103/N107)</f>
        <v>0.65189873417721522</v>
      </c>
      <c r="O108" s="6">
        <f>IF(ISERROR(89/O107),0,89/O107)</f>
        <v>0.62676056338028174</v>
      </c>
      <c r="P108" s="6">
        <f>IF(ISERROR(0/P107),0,0/P107)</f>
        <v>0</v>
      </c>
      <c r="Q108" s="7">
        <f>IF(ISERROR(33/Q107),0,33/Q107)</f>
        <v>0.56896551724137934</v>
      </c>
      <c r="R108" s="7">
        <f>IF(ISERROR(27/R107),0,27/R107)</f>
        <v>0.57446808510638303</v>
      </c>
      <c r="S108" s="7">
        <f>IF(ISERROR(52/S107),0,52/S107)</f>
        <v>0.69333333333333336</v>
      </c>
      <c r="T108" s="7">
        <f>IF(ISERROR(43/T107),0,43/T107)</f>
        <v>0.69354838709677424</v>
      </c>
      <c r="U108" s="7">
        <f>IF(ISERROR(32/U107),0,32/U107)</f>
        <v>0.69565217391304346</v>
      </c>
      <c r="V108" s="7">
        <f>IF(ISERROR(5/V107),0,5/V107)</f>
        <v>0.41666666666666669</v>
      </c>
    </row>
    <row r="109" spans="2:22" ht="15" x14ac:dyDescent="0.25">
      <c r="B109" s="10"/>
      <c r="C109" s="2" t="s">
        <v>98</v>
      </c>
      <c r="D109" s="5">
        <f>IF(ISERROR(170/D107),0,170/D107)</f>
        <v>0.56666666666666665</v>
      </c>
      <c r="E109" s="6">
        <f>IF(ISERROR(36/E107),0,36/E107)</f>
        <v>0.36</v>
      </c>
      <c r="F109" s="6">
        <f>IF(ISERROR(66/F107),0,66/F107)</f>
        <v>0.66</v>
      </c>
      <c r="G109" s="6">
        <f>IF(ISERROR(68/G107),0,68/G107)</f>
        <v>0.68</v>
      </c>
      <c r="H109" s="7">
        <f>IF(ISERROR(0/H107),0,0/H107)</f>
        <v>0</v>
      </c>
      <c r="I109" s="7">
        <f>IF(ISERROR(32/I107),0,32/I107)</f>
        <v>0.55172413793103448</v>
      </c>
      <c r="J109" s="7">
        <f>IF(ISERROR(65/J107),0,65/J107)</f>
        <v>0.64356435643564358</v>
      </c>
      <c r="K109" s="7">
        <f>IF(ISERROR(29/K107),0,29/K107)</f>
        <v>0.54716981132075471</v>
      </c>
      <c r="L109" s="7">
        <f>IF(ISERROR(27/L107),0,27/L107)</f>
        <v>0.5625</v>
      </c>
      <c r="M109" s="7">
        <f>IF(ISERROR(17/M107),0,17/M107)</f>
        <v>0.44736842105263158</v>
      </c>
      <c r="N109" s="6">
        <f>IF(ISERROR(86/N107),0,86/N107)</f>
        <v>0.54430379746835444</v>
      </c>
      <c r="O109" s="6">
        <f>IF(ISERROR(84/O107),0,84/O107)</f>
        <v>0.59154929577464788</v>
      </c>
      <c r="P109" s="6">
        <f>IF(ISERROR(0/P107),0,0/P107)</f>
        <v>0</v>
      </c>
      <c r="Q109" s="7">
        <f>IF(ISERROR(27/Q107),0,27/Q107)</f>
        <v>0.46551724137931033</v>
      </c>
      <c r="R109" s="7">
        <f>IF(ISERROR(22/R107),0,22/R107)</f>
        <v>0.46808510638297873</v>
      </c>
      <c r="S109" s="7">
        <f>IF(ISERROR(47/S107),0,47/S107)</f>
        <v>0.62666666666666671</v>
      </c>
      <c r="T109" s="7">
        <f>IF(ISERROR(34/T107),0,34/T107)</f>
        <v>0.54838709677419351</v>
      </c>
      <c r="U109" s="7">
        <f>IF(ISERROR(35/U107),0,35/U107)</f>
        <v>0.76086956521739135</v>
      </c>
      <c r="V109" s="7">
        <f>IF(ISERROR(5/V107),0,5/V107)</f>
        <v>0.41666666666666669</v>
      </c>
    </row>
    <row r="110" spans="2:22" ht="15" x14ac:dyDescent="0.25">
      <c r="B110" s="10"/>
      <c r="C110" s="2" t="s">
        <v>99</v>
      </c>
      <c r="D110" s="5">
        <f>IF(ISERROR(156/D107),0,156/D107)</f>
        <v>0.52</v>
      </c>
      <c r="E110" s="6">
        <f>IF(ISERROR(39/E107),0,39/E107)</f>
        <v>0.39</v>
      </c>
      <c r="F110" s="6">
        <f>IF(ISERROR(49/F107),0,49/F107)</f>
        <v>0.49</v>
      </c>
      <c r="G110" s="6">
        <f>IF(ISERROR(68/G107),0,68/G107)</f>
        <v>0.68</v>
      </c>
      <c r="H110" s="7">
        <f>IF(ISERROR(2/H107),0,2/H107)</f>
        <v>1</v>
      </c>
      <c r="I110" s="7">
        <f>IF(ISERROR(37/I107),0,37/I107)</f>
        <v>0.63793103448275867</v>
      </c>
      <c r="J110" s="7">
        <f>IF(ISERROR(65/J107),0,65/J107)</f>
        <v>0.64356435643564358</v>
      </c>
      <c r="K110" s="7">
        <f>IF(ISERROR(22/K107),0,22/K107)</f>
        <v>0.41509433962264153</v>
      </c>
      <c r="L110" s="7">
        <f>IF(ISERROR(20/L107),0,20/L107)</f>
        <v>0.41666666666666669</v>
      </c>
      <c r="M110" s="7">
        <f>IF(ISERROR(10/M107),0,10/M107)</f>
        <v>0.26315789473684209</v>
      </c>
      <c r="N110" s="6">
        <f>IF(ISERROR(71/N107),0,71/N107)</f>
        <v>0.44936708860759494</v>
      </c>
      <c r="O110" s="6">
        <f>IF(ISERROR(85/O107),0,85/O107)</f>
        <v>0.59859154929577463</v>
      </c>
      <c r="P110" s="6">
        <f>IF(ISERROR(0/P107),0,0/P107)</f>
        <v>0</v>
      </c>
      <c r="Q110" s="7">
        <f>IF(ISERROR(26/Q107),0,26/Q107)</f>
        <v>0.44827586206896552</v>
      </c>
      <c r="R110" s="7">
        <f>IF(ISERROR(23/R107),0,23/R107)</f>
        <v>0.48936170212765956</v>
      </c>
      <c r="S110" s="7">
        <f>IF(ISERROR(36/S107),0,36/S107)</f>
        <v>0.48</v>
      </c>
      <c r="T110" s="7">
        <f>IF(ISERROR(43/T107),0,43/T107)</f>
        <v>0.69354838709677424</v>
      </c>
      <c r="U110" s="7">
        <f>IF(ISERROR(24/U107),0,24/U107)</f>
        <v>0.52173913043478259</v>
      </c>
      <c r="V110" s="7">
        <f>IF(ISERROR(4/V107),0,4/V107)</f>
        <v>0.33333333333333331</v>
      </c>
    </row>
    <row r="111" spans="2:22" ht="15" x14ac:dyDescent="0.25">
      <c r="B111" s="10"/>
      <c r="C111" s="2" t="s">
        <v>100</v>
      </c>
      <c r="D111" s="5">
        <f>IF(ISERROR(149/D107),0,149/D107)</f>
        <v>0.49666666666666665</v>
      </c>
      <c r="E111" s="6">
        <f>IF(ISERROR(42/E107),0,42/E107)</f>
        <v>0.42</v>
      </c>
      <c r="F111" s="6">
        <f>IF(ISERROR(47/F107),0,47/F107)</f>
        <v>0.47</v>
      </c>
      <c r="G111" s="6">
        <f>IF(ISERROR(60/G107),0,60/G107)</f>
        <v>0.6</v>
      </c>
      <c r="H111" s="7">
        <f>IF(ISERROR(2/H107),0,2/H107)</f>
        <v>1</v>
      </c>
      <c r="I111" s="7">
        <f>IF(ISERROR(27/I107),0,27/I107)</f>
        <v>0.46551724137931033</v>
      </c>
      <c r="J111" s="7">
        <f>IF(ISERROR(58/J107),0,58/J107)</f>
        <v>0.57425742574257421</v>
      </c>
      <c r="K111" s="7">
        <f>IF(ISERROR(24/K107),0,24/K107)</f>
        <v>0.45283018867924529</v>
      </c>
      <c r="L111" s="7">
        <f>IF(ISERROR(23/L107),0,23/L107)</f>
        <v>0.47916666666666669</v>
      </c>
      <c r="M111" s="7">
        <f>IF(ISERROR(15/M107),0,15/M107)</f>
        <v>0.39473684210526316</v>
      </c>
      <c r="N111" s="6">
        <f>IF(ISERROR(81/N107),0,81/N107)</f>
        <v>0.51265822784810122</v>
      </c>
      <c r="O111" s="6">
        <f>IF(ISERROR(68/O107),0,68/O107)</f>
        <v>0.47887323943661969</v>
      </c>
      <c r="P111" s="6">
        <f>IF(ISERROR(0/P107),0,0/P107)</f>
        <v>0</v>
      </c>
      <c r="Q111" s="7">
        <f>IF(ISERROR(20/Q107),0,20/Q107)</f>
        <v>0.34482758620689657</v>
      </c>
      <c r="R111" s="7">
        <f>IF(ISERROR(24/R107),0,24/R107)</f>
        <v>0.51063829787234039</v>
      </c>
      <c r="S111" s="7">
        <f>IF(ISERROR(35/S107),0,35/S107)</f>
        <v>0.46666666666666667</v>
      </c>
      <c r="T111" s="7">
        <f>IF(ISERROR(36/T107),0,36/T107)</f>
        <v>0.58064516129032262</v>
      </c>
      <c r="U111" s="7">
        <f>IF(ISERROR(29/U107),0,29/U107)</f>
        <v>0.63043478260869568</v>
      </c>
      <c r="V111" s="7">
        <f>IF(ISERROR(5/V107),0,5/V107)</f>
        <v>0.41666666666666669</v>
      </c>
    </row>
    <row r="112" spans="2:22" ht="15" x14ac:dyDescent="0.25">
      <c r="B112" s="10"/>
      <c r="C112" s="2" t="s">
        <v>16</v>
      </c>
      <c r="D112" s="5">
        <f>IF(ISERROR(3/D107),0,3/D107)</f>
        <v>0.01</v>
      </c>
      <c r="E112" s="6">
        <f>IF(ISERROR(3/E107),0,3/E107)</f>
        <v>0.03</v>
      </c>
      <c r="F112" s="6">
        <f t="shared" ref="F112:K112" si="23">IF(ISERROR(0/F107),0,0/F107)</f>
        <v>0</v>
      </c>
      <c r="G112" s="6">
        <f t="shared" si="23"/>
        <v>0</v>
      </c>
      <c r="H112" s="7">
        <f t="shared" si="23"/>
        <v>0</v>
      </c>
      <c r="I112" s="7">
        <f t="shared" si="23"/>
        <v>0</v>
      </c>
      <c r="J112" s="7">
        <f t="shared" si="23"/>
        <v>0</v>
      </c>
      <c r="K112" s="7">
        <f t="shared" si="23"/>
        <v>0</v>
      </c>
      <c r="L112" s="7">
        <f>IF(ISERROR(2/L107),0,2/L107)</f>
        <v>4.1666666666666664E-2</v>
      </c>
      <c r="M112" s="7">
        <f>IF(ISERROR(1/M107),0,1/M107)</f>
        <v>2.6315789473684209E-2</v>
      </c>
      <c r="N112" s="6">
        <f>IF(ISERROR(2/N107),0,2/N107)</f>
        <v>1.2658227848101266E-2</v>
      </c>
      <c r="O112" s="6">
        <f>IF(ISERROR(1/O107),0,1/O107)</f>
        <v>7.0422535211267607E-3</v>
      </c>
      <c r="P112" s="6">
        <f>IF(ISERROR(0/P107),0,0/P107)</f>
        <v>0</v>
      </c>
      <c r="Q112" s="7">
        <f>IF(ISERROR(1/Q107),0,1/Q107)</f>
        <v>1.7241379310344827E-2</v>
      </c>
      <c r="R112" s="7">
        <f>IF(ISERROR(2/R107),0,2/R107)</f>
        <v>4.2553191489361701E-2</v>
      </c>
      <c r="S112" s="7">
        <f>IF(ISERROR(0/S107),0,0/S107)</f>
        <v>0</v>
      </c>
      <c r="T112" s="7">
        <f>IF(ISERROR(0/T107),0,0/T107)</f>
        <v>0</v>
      </c>
      <c r="U112" s="7">
        <f>IF(ISERROR(0/U107),0,0/U107)</f>
        <v>0</v>
      </c>
      <c r="V112" s="7">
        <f>IF(ISERROR(0/V107),0,0/V107)</f>
        <v>0</v>
      </c>
    </row>
    <row r="113" spans="2:22" ht="15" x14ac:dyDescent="0.25">
      <c r="B113" s="3" t="s">
        <v>27</v>
      </c>
      <c r="C113" s="3"/>
      <c r="D113" s="8">
        <f t="shared" ref="D113:V113" si="24">IF(ISERROR(SUM(D108:D112)),0,SUM(D108:D112))</f>
        <v>2.2333333333333329</v>
      </c>
      <c r="E113" s="9">
        <f t="shared" si="24"/>
        <v>1.76</v>
      </c>
      <c r="F113" s="9">
        <f t="shared" si="24"/>
        <v>2.2199999999999998</v>
      </c>
      <c r="G113" s="9">
        <f t="shared" si="24"/>
        <v>2.72</v>
      </c>
      <c r="H113" s="8">
        <f t="shared" si="24"/>
        <v>2.5</v>
      </c>
      <c r="I113" s="8">
        <f t="shared" si="24"/>
        <v>2.3275862068965516</v>
      </c>
      <c r="J113" s="8">
        <f t="shared" si="24"/>
        <v>2.5247524752475248</v>
      </c>
      <c r="K113" s="8">
        <f t="shared" si="24"/>
        <v>2.0943396226415092</v>
      </c>
      <c r="L113" s="8">
        <f t="shared" si="24"/>
        <v>2.0833333333333335</v>
      </c>
      <c r="M113" s="8">
        <f t="shared" si="24"/>
        <v>1.6842105263157896</v>
      </c>
      <c r="N113" s="9">
        <f t="shared" si="24"/>
        <v>2.1708860759493671</v>
      </c>
      <c r="O113" s="9">
        <f t="shared" si="24"/>
        <v>2.3028169014084505</v>
      </c>
      <c r="P113" s="9">
        <f t="shared" si="24"/>
        <v>0</v>
      </c>
      <c r="Q113" s="8">
        <f t="shared" si="24"/>
        <v>1.8448275862068966</v>
      </c>
      <c r="R113" s="8">
        <f t="shared" si="24"/>
        <v>2.0851063829787231</v>
      </c>
      <c r="S113" s="8">
        <f t="shared" si="24"/>
        <v>2.2666666666666666</v>
      </c>
      <c r="T113" s="8">
        <f t="shared" si="24"/>
        <v>2.5161290322580645</v>
      </c>
      <c r="U113" s="8">
        <f t="shared" si="24"/>
        <v>2.6086956521739131</v>
      </c>
      <c r="V113" s="8">
        <f t="shared" si="24"/>
        <v>1.5833333333333335</v>
      </c>
    </row>
    <row r="115" spans="2:22" ht="15" x14ac:dyDescent="0.25">
      <c r="B115" s="3" t="s">
        <v>4</v>
      </c>
      <c r="C115" s="3"/>
      <c r="D115" s="4">
        <v>300</v>
      </c>
      <c r="E115" s="3">
        <v>100</v>
      </c>
      <c r="F115" s="3">
        <v>100</v>
      </c>
      <c r="G115" s="3">
        <v>100</v>
      </c>
      <c r="H115" s="4">
        <v>2</v>
      </c>
      <c r="I115" s="4">
        <v>58</v>
      </c>
      <c r="J115" s="4">
        <v>101</v>
      </c>
      <c r="K115" s="4">
        <v>53</v>
      </c>
      <c r="L115" s="4">
        <v>48</v>
      </c>
      <c r="M115" s="4">
        <v>38</v>
      </c>
      <c r="N115" s="3">
        <v>158</v>
      </c>
      <c r="O115" s="3">
        <v>142</v>
      </c>
      <c r="P115" s="3">
        <v>0</v>
      </c>
      <c r="Q115" s="4">
        <v>58</v>
      </c>
      <c r="R115" s="4">
        <v>47</v>
      </c>
      <c r="S115" s="4">
        <v>75</v>
      </c>
      <c r="T115" s="4">
        <v>62</v>
      </c>
      <c r="U115" s="4">
        <v>46</v>
      </c>
      <c r="V115" s="4">
        <v>12</v>
      </c>
    </row>
    <row r="116" spans="2:22" ht="15" x14ac:dyDescent="0.25">
      <c r="B116" s="10" t="s">
        <v>1</v>
      </c>
      <c r="C116" s="2" t="s">
        <v>8</v>
      </c>
      <c r="D116" s="5">
        <f>IF(ISERROR(2/D115),0,2/D115)</f>
        <v>6.6666666666666671E-3</v>
      </c>
      <c r="E116" s="6">
        <f>IF(ISERROR(1/E115),0,1/E115)</f>
        <v>0.01</v>
      </c>
      <c r="F116" s="6">
        <f>IF(ISERROR(0/F115),0,0/F115)</f>
        <v>0</v>
      </c>
      <c r="G116" s="6">
        <f>IF(ISERROR(1/G115),0,1/G115)</f>
        <v>0.01</v>
      </c>
      <c r="H116" s="7">
        <f>IF(ISERROR(2/H115),0,2/H115)</f>
        <v>1</v>
      </c>
      <c r="I116" s="7">
        <f t="shared" ref="I116:N116" si="25">IF(ISERROR(0/I115),0,0/I115)</f>
        <v>0</v>
      </c>
      <c r="J116" s="7">
        <f t="shared" si="25"/>
        <v>0</v>
      </c>
      <c r="K116" s="7">
        <f t="shared" si="25"/>
        <v>0</v>
      </c>
      <c r="L116" s="7">
        <f t="shared" si="25"/>
        <v>0</v>
      </c>
      <c r="M116" s="7">
        <f t="shared" si="25"/>
        <v>0</v>
      </c>
      <c r="N116" s="6">
        <f t="shared" si="25"/>
        <v>0</v>
      </c>
      <c r="O116" s="6">
        <f>IF(ISERROR(2/O115),0,2/O115)</f>
        <v>1.4084507042253521E-2</v>
      </c>
      <c r="P116" s="6">
        <f t="shared" ref="P116:U116" si="26">IF(ISERROR(0/P115),0,0/P115)</f>
        <v>0</v>
      </c>
      <c r="Q116" s="7">
        <f t="shared" si="26"/>
        <v>0</v>
      </c>
      <c r="R116" s="7">
        <f t="shared" si="26"/>
        <v>0</v>
      </c>
      <c r="S116" s="7">
        <f t="shared" si="26"/>
        <v>0</v>
      </c>
      <c r="T116" s="7">
        <f t="shared" si="26"/>
        <v>0</v>
      </c>
      <c r="U116" s="7">
        <f t="shared" si="26"/>
        <v>0</v>
      </c>
      <c r="V116" s="7">
        <f>IF(ISERROR(2/V115),0,2/V115)</f>
        <v>0.16666666666666666</v>
      </c>
    </row>
    <row r="117" spans="2:22" ht="15" x14ac:dyDescent="0.25">
      <c r="B117" s="10"/>
      <c r="C117" s="2" t="s">
        <v>9</v>
      </c>
      <c r="D117" s="5">
        <f>IF(ISERROR(58/D115),0,58/D115)</f>
        <v>0.19333333333333333</v>
      </c>
      <c r="E117" s="6">
        <f>IF(ISERROR(6/E115),0,6/E115)</f>
        <v>0.06</v>
      </c>
      <c r="F117" s="6">
        <f>IF(ISERROR(22/F115),0,22/F115)</f>
        <v>0.22</v>
      </c>
      <c r="G117" s="6">
        <f>IF(ISERROR(30/G115),0,30/G115)</f>
        <v>0.3</v>
      </c>
      <c r="H117" s="7">
        <f>IF(ISERROR(0/H115),0,0/H115)</f>
        <v>0</v>
      </c>
      <c r="I117" s="7">
        <f>IF(ISERROR(58/I115),0,58/I115)</f>
        <v>1</v>
      </c>
      <c r="J117" s="7">
        <f>IF(ISERROR(0/J115),0,0/J115)</f>
        <v>0</v>
      </c>
      <c r="K117" s="7">
        <f>IF(ISERROR(0/K115),0,0/K115)</f>
        <v>0</v>
      </c>
      <c r="L117" s="7">
        <f>IF(ISERROR(0/L115),0,0/L115)</f>
        <v>0</v>
      </c>
      <c r="M117" s="7">
        <f>IF(ISERROR(0/M115),0,0/M115)</f>
        <v>0</v>
      </c>
      <c r="N117" s="6">
        <f>IF(ISERROR(24/N115),0,24/N115)</f>
        <v>0.15189873417721519</v>
      </c>
      <c r="O117" s="6">
        <f>IF(ISERROR(34/O115),0,34/O115)</f>
        <v>0.23943661971830985</v>
      </c>
      <c r="P117" s="6">
        <f>IF(ISERROR(0/P115),0,0/P115)</f>
        <v>0</v>
      </c>
      <c r="Q117" s="7">
        <f>IF(ISERROR(11/Q115),0,11/Q115)</f>
        <v>0.18965517241379309</v>
      </c>
      <c r="R117" s="7">
        <f>IF(ISERROR(6/R115),0,6/R115)</f>
        <v>0.1276595744680851</v>
      </c>
      <c r="S117" s="7">
        <f>IF(ISERROR(20/S115),0,20/S115)</f>
        <v>0.26666666666666666</v>
      </c>
      <c r="T117" s="7">
        <f>IF(ISERROR(15/T115),0,15/T115)</f>
        <v>0.24193548387096775</v>
      </c>
      <c r="U117" s="7">
        <f>IF(ISERROR(5/U115),0,5/U115)</f>
        <v>0.10869565217391304</v>
      </c>
      <c r="V117" s="7">
        <f>IF(ISERROR(1/V115),0,1/V115)</f>
        <v>8.3333333333333329E-2</v>
      </c>
    </row>
    <row r="118" spans="2:22" ht="15" x14ac:dyDescent="0.25">
      <c r="B118" s="10"/>
      <c r="C118" s="2" t="s">
        <v>10</v>
      </c>
      <c r="D118" s="5">
        <f>IF(ISERROR(101/D115),0,101/D115)</f>
        <v>0.33666666666666667</v>
      </c>
      <c r="E118" s="6">
        <f>IF(ISERROR(12/E115),0,12/E115)</f>
        <v>0.12</v>
      </c>
      <c r="F118" s="6">
        <f>IF(ISERROR(35/F115),0,35/F115)</f>
        <v>0.35</v>
      </c>
      <c r="G118" s="6">
        <f>IF(ISERROR(54/G115),0,54/G115)</f>
        <v>0.54</v>
      </c>
      <c r="H118" s="7">
        <f>IF(ISERROR(0/H115),0,0/H115)</f>
        <v>0</v>
      </c>
      <c r="I118" s="7">
        <f>IF(ISERROR(0/I115),0,0/I115)</f>
        <v>0</v>
      </c>
      <c r="J118" s="7">
        <f>IF(ISERROR(101/J115),0,101/J115)</f>
        <v>1</v>
      </c>
      <c r="K118" s="7">
        <f>IF(ISERROR(0/K115),0,0/K115)</f>
        <v>0</v>
      </c>
      <c r="L118" s="7">
        <f>IF(ISERROR(0/L115),0,0/L115)</f>
        <v>0</v>
      </c>
      <c r="M118" s="7">
        <f>IF(ISERROR(0/M115),0,0/M115)</f>
        <v>0</v>
      </c>
      <c r="N118" s="6">
        <f>IF(ISERROR(46/N115),0,46/N115)</f>
        <v>0.29113924050632911</v>
      </c>
      <c r="O118" s="6">
        <f>IF(ISERROR(55/O115),0,55/O115)</f>
        <v>0.38732394366197181</v>
      </c>
      <c r="P118" s="6">
        <f>IF(ISERROR(0/P115),0,0/P115)</f>
        <v>0</v>
      </c>
      <c r="Q118" s="7">
        <f>IF(ISERROR(6/Q115),0,6/Q115)</f>
        <v>0.10344827586206896</v>
      </c>
      <c r="R118" s="7">
        <f>IF(ISERROR(15/R115),0,15/R115)</f>
        <v>0.31914893617021278</v>
      </c>
      <c r="S118" s="7">
        <f>IF(ISERROR(27/S115),0,27/S115)</f>
        <v>0.36</v>
      </c>
      <c r="T118" s="7">
        <f>IF(ISERROR(29/T115),0,29/T115)</f>
        <v>0.46774193548387094</v>
      </c>
      <c r="U118" s="7">
        <f>IF(ISERROR(21/U115),0,21/U115)</f>
        <v>0.45652173913043476</v>
      </c>
      <c r="V118" s="7">
        <f>IF(ISERROR(3/V115),0,3/V115)</f>
        <v>0.25</v>
      </c>
    </row>
    <row r="119" spans="2:22" ht="15" x14ac:dyDescent="0.25">
      <c r="B119" s="10"/>
      <c r="C119" s="2" t="s">
        <v>11</v>
      </c>
      <c r="D119" s="5">
        <f>IF(ISERROR(53/D115),0,53/D115)</f>
        <v>0.17666666666666667</v>
      </c>
      <c r="E119" s="6">
        <f>IF(ISERROR(22/E115),0,22/E115)</f>
        <v>0.22</v>
      </c>
      <c r="F119" s="6">
        <f>IF(ISERROR(20/F115),0,20/F115)</f>
        <v>0.2</v>
      </c>
      <c r="G119" s="6">
        <f>IF(ISERROR(11/G115),0,11/G115)</f>
        <v>0.11</v>
      </c>
      <c r="H119" s="7">
        <f>IF(ISERROR(0/H115),0,0/H115)</f>
        <v>0</v>
      </c>
      <c r="I119" s="7">
        <f>IF(ISERROR(0/I115),0,0/I115)</f>
        <v>0</v>
      </c>
      <c r="J119" s="7">
        <f>IF(ISERROR(0/J115),0,0/J115)</f>
        <v>0</v>
      </c>
      <c r="K119" s="7">
        <f>IF(ISERROR(53/K115),0,53/K115)</f>
        <v>1</v>
      </c>
      <c r="L119" s="7">
        <f>IF(ISERROR(0/L115),0,0/L115)</f>
        <v>0</v>
      </c>
      <c r="M119" s="7">
        <f>IF(ISERROR(0/M115),0,0/M115)</f>
        <v>0</v>
      </c>
      <c r="N119" s="6">
        <f>IF(ISERROR(26/N115),0,26/N115)</f>
        <v>0.16455696202531644</v>
      </c>
      <c r="O119" s="6">
        <f>IF(ISERROR(27/O115),0,27/O115)</f>
        <v>0.19014084507042253</v>
      </c>
      <c r="P119" s="6">
        <f>IF(ISERROR(0/P115),0,0/P115)</f>
        <v>0</v>
      </c>
      <c r="Q119" s="7">
        <f>IF(ISERROR(12/Q115),0,12/Q115)</f>
        <v>0.20689655172413793</v>
      </c>
      <c r="R119" s="7">
        <f>IF(ISERROR(6/R115),0,6/R115)</f>
        <v>0.1276595744680851</v>
      </c>
      <c r="S119" s="7">
        <f>IF(ISERROR(14/S115),0,14/S115)</f>
        <v>0.18666666666666668</v>
      </c>
      <c r="T119" s="7">
        <f>IF(ISERROR(9/T115),0,9/T115)</f>
        <v>0.14516129032258066</v>
      </c>
      <c r="U119" s="7">
        <f>IF(ISERROR(10/U115),0,10/U115)</f>
        <v>0.21739130434782608</v>
      </c>
      <c r="V119" s="7">
        <f>IF(ISERROR(2/V115),0,2/V115)</f>
        <v>0.16666666666666666</v>
      </c>
    </row>
    <row r="120" spans="2:22" ht="15" x14ac:dyDescent="0.25">
      <c r="B120" s="10"/>
      <c r="C120" s="2" t="s">
        <v>12</v>
      </c>
      <c r="D120" s="5">
        <f>IF(ISERROR(48/D115),0,48/D115)</f>
        <v>0.16</v>
      </c>
      <c r="E120" s="6">
        <f>IF(ISERROR(28/E115),0,28/E115)</f>
        <v>0.28000000000000003</v>
      </c>
      <c r="F120" s="6">
        <f>IF(ISERROR(16/F115),0,16/F115)</f>
        <v>0.16</v>
      </c>
      <c r="G120" s="6">
        <f>IF(ISERROR(4/G115),0,4/G115)</f>
        <v>0.04</v>
      </c>
      <c r="H120" s="7">
        <f>IF(ISERROR(0/H115),0,0/H115)</f>
        <v>0</v>
      </c>
      <c r="I120" s="7">
        <f>IF(ISERROR(0/I115),0,0/I115)</f>
        <v>0</v>
      </c>
      <c r="J120" s="7">
        <f>IF(ISERROR(0/J115),0,0/J115)</f>
        <v>0</v>
      </c>
      <c r="K120" s="7">
        <f>IF(ISERROR(0/K115),0,0/K115)</f>
        <v>0</v>
      </c>
      <c r="L120" s="7">
        <f>IF(ISERROR(48/L115),0,48/L115)</f>
        <v>1</v>
      </c>
      <c r="M120" s="7">
        <f>IF(ISERROR(0/M115),0,0/M115)</f>
        <v>0</v>
      </c>
      <c r="N120" s="6">
        <f>IF(ISERROR(29/N115),0,29/N115)</f>
        <v>0.18354430379746836</v>
      </c>
      <c r="O120" s="6">
        <f>IF(ISERROR(19/O115),0,19/O115)</f>
        <v>0.13380281690140844</v>
      </c>
      <c r="P120" s="6">
        <f>IF(ISERROR(0/P115),0,0/P115)</f>
        <v>0</v>
      </c>
      <c r="Q120" s="7">
        <f>IF(ISERROR(14/Q115),0,14/Q115)</f>
        <v>0.2413793103448276</v>
      </c>
      <c r="R120" s="7">
        <f>IF(ISERROR(9/R115),0,9/R115)</f>
        <v>0.19148936170212766</v>
      </c>
      <c r="S120" s="7">
        <f>IF(ISERROR(9/S115),0,9/S115)</f>
        <v>0.12</v>
      </c>
      <c r="T120" s="7">
        <f>IF(ISERROR(9/T115),0,9/T115)</f>
        <v>0.14516129032258066</v>
      </c>
      <c r="U120" s="7">
        <f>IF(ISERROR(5/U115),0,5/U115)</f>
        <v>0.10869565217391304</v>
      </c>
      <c r="V120" s="7">
        <f>IF(ISERROR(2/V115),0,2/V115)</f>
        <v>0.16666666666666666</v>
      </c>
    </row>
    <row r="121" spans="2:22" ht="15" x14ac:dyDescent="0.25">
      <c r="B121" s="10"/>
      <c r="C121" s="2" t="s">
        <v>13</v>
      </c>
      <c r="D121" s="5">
        <f>IF(ISERROR(38/D115),0,38/D115)</f>
        <v>0.12666666666666668</v>
      </c>
      <c r="E121" s="6">
        <f>IF(ISERROR(31/E115),0,31/E115)</f>
        <v>0.31</v>
      </c>
      <c r="F121" s="6">
        <f>IF(ISERROR(7/F115),0,7/F115)</f>
        <v>7.0000000000000007E-2</v>
      </c>
      <c r="G121" s="6">
        <f t="shared" ref="G121:L121" si="27">IF(ISERROR(0/G115),0,0/G115)</f>
        <v>0</v>
      </c>
      <c r="H121" s="7">
        <f t="shared" si="27"/>
        <v>0</v>
      </c>
      <c r="I121" s="7">
        <f t="shared" si="27"/>
        <v>0</v>
      </c>
      <c r="J121" s="7">
        <f t="shared" si="27"/>
        <v>0</v>
      </c>
      <c r="K121" s="7">
        <f t="shared" si="27"/>
        <v>0</v>
      </c>
      <c r="L121" s="7">
        <f t="shared" si="27"/>
        <v>0</v>
      </c>
      <c r="M121" s="7">
        <f>IF(ISERROR(38/M115),0,38/M115)</f>
        <v>1</v>
      </c>
      <c r="N121" s="6">
        <f>IF(ISERROR(33/N115),0,33/N115)</f>
        <v>0.20886075949367089</v>
      </c>
      <c r="O121" s="6">
        <f>IF(ISERROR(5/O115),0,5/O115)</f>
        <v>3.5211267605633804E-2</v>
      </c>
      <c r="P121" s="6">
        <f>IF(ISERROR(0/P115),0,0/P115)</f>
        <v>0</v>
      </c>
      <c r="Q121" s="7">
        <f>IF(ISERROR(15/Q115),0,15/Q115)</f>
        <v>0.25862068965517243</v>
      </c>
      <c r="R121" s="7">
        <f>IF(ISERROR(11/R115),0,11/R115)</f>
        <v>0.23404255319148937</v>
      </c>
      <c r="S121" s="7">
        <f>IF(ISERROR(5/S115),0,5/S115)</f>
        <v>6.6666666666666666E-2</v>
      </c>
      <c r="T121" s="7">
        <f>IF(ISERROR(0/T115),0,0/T115)</f>
        <v>0</v>
      </c>
      <c r="U121" s="7">
        <f>IF(ISERROR(5/U115),0,5/U115)</f>
        <v>0.10869565217391304</v>
      </c>
      <c r="V121" s="7">
        <f>IF(ISERROR(2/V115),0,2/V115)</f>
        <v>0.16666666666666666</v>
      </c>
    </row>
    <row r="122" spans="2:22" ht="15" x14ac:dyDescent="0.25">
      <c r="B122" s="3" t="s">
        <v>27</v>
      </c>
      <c r="C122" s="3"/>
      <c r="D122" s="8">
        <f t="shared" ref="D122:V122" si="28">IF(ISERROR(SUM(D116:D121)),0,SUM(D116:D121))</f>
        <v>1</v>
      </c>
      <c r="E122" s="9">
        <f t="shared" si="28"/>
        <v>1</v>
      </c>
      <c r="F122" s="9">
        <f t="shared" si="28"/>
        <v>1</v>
      </c>
      <c r="G122" s="9">
        <f t="shared" si="28"/>
        <v>1</v>
      </c>
      <c r="H122" s="8">
        <f t="shared" si="28"/>
        <v>1</v>
      </c>
      <c r="I122" s="8">
        <f t="shared" si="28"/>
        <v>1</v>
      </c>
      <c r="J122" s="8">
        <f t="shared" si="28"/>
        <v>1</v>
      </c>
      <c r="K122" s="8">
        <f t="shared" si="28"/>
        <v>1</v>
      </c>
      <c r="L122" s="8">
        <f t="shared" si="28"/>
        <v>1</v>
      </c>
      <c r="M122" s="8">
        <f t="shared" si="28"/>
        <v>1</v>
      </c>
      <c r="N122" s="9">
        <f t="shared" si="28"/>
        <v>1</v>
      </c>
      <c r="O122" s="9">
        <f t="shared" si="28"/>
        <v>1</v>
      </c>
      <c r="P122" s="9">
        <f t="shared" si="28"/>
        <v>0</v>
      </c>
      <c r="Q122" s="8">
        <f t="shared" si="28"/>
        <v>1</v>
      </c>
      <c r="R122" s="8">
        <f t="shared" si="28"/>
        <v>1</v>
      </c>
      <c r="S122" s="8">
        <f t="shared" si="28"/>
        <v>1</v>
      </c>
      <c r="T122" s="8">
        <f t="shared" si="28"/>
        <v>1</v>
      </c>
      <c r="U122" s="8">
        <f t="shared" si="28"/>
        <v>1</v>
      </c>
      <c r="V122" s="8">
        <f t="shared" si="28"/>
        <v>0.99999999999999989</v>
      </c>
    </row>
    <row r="124" spans="2:22" ht="15" x14ac:dyDescent="0.25">
      <c r="B124" s="3" t="s">
        <v>4</v>
      </c>
      <c r="C124" s="3"/>
      <c r="D124" s="4">
        <v>300</v>
      </c>
      <c r="E124" s="3">
        <v>100</v>
      </c>
      <c r="F124" s="3">
        <v>100</v>
      </c>
      <c r="G124" s="3">
        <v>100</v>
      </c>
      <c r="H124" s="4">
        <v>2</v>
      </c>
      <c r="I124" s="4">
        <v>58</v>
      </c>
      <c r="J124" s="4">
        <v>101</v>
      </c>
      <c r="K124" s="4">
        <v>53</v>
      </c>
      <c r="L124" s="4">
        <v>48</v>
      </c>
      <c r="M124" s="4">
        <v>38</v>
      </c>
      <c r="N124" s="3">
        <v>158</v>
      </c>
      <c r="O124" s="3">
        <v>142</v>
      </c>
      <c r="P124" s="3">
        <v>0</v>
      </c>
      <c r="Q124" s="4">
        <v>58</v>
      </c>
      <c r="R124" s="4">
        <v>47</v>
      </c>
      <c r="S124" s="4">
        <v>75</v>
      </c>
      <c r="T124" s="4">
        <v>62</v>
      </c>
      <c r="U124" s="4">
        <v>46</v>
      </c>
      <c r="V124" s="4">
        <v>12</v>
      </c>
    </row>
    <row r="125" spans="2:22" ht="15" x14ac:dyDescent="0.25">
      <c r="B125" s="10" t="s">
        <v>2</v>
      </c>
      <c r="C125" s="2" t="s">
        <v>14</v>
      </c>
      <c r="D125" s="5">
        <f>IF(ISERROR(158/D124),0,158/D124)</f>
        <v>0.52666666666666662</v>
      </c>
      <c r="E125" s="6">
        <f>IF(ISERROR(63/E124),0,63/E124)</f>
        <v>0.63</v>
      </c>
      <c r="F125" s="6">
        <f>IF(ISERROR(51/F124),0,51/F124)</f>
        <v>0.51</v>
      </c>
      <c r="G125" s="6">
        <f>IF(ISERROR(44/G124),0,44/G124)</f>
        <v>0.44</v>
      </c>
      <c r="H125" s="7">
        <f>IF(ISERROR(0/H124),0,0/H124)</f>
        <v>0</v>
      </c>
      <c r="I125" s="7">
        <f>IF(ISERROR(24/I124),0,24/I124)</f>
        <v>0.41379310344827586</v>
      </c>
      <c r="J125" s="7">
        <f>IF(ISERROR(46/J124),0,46/J124)</f>
        <v>0.45544554455445546</v>
      </c>
      <c r="K125" s="7">
        <f>IF(ISERROR(26/K124),0,26/K124)</f>
        <v>0.49056603773584906</v>
      </c>
      <c r="L125" s="7">
        <f>IF(ISERROR(29/L124),0,29/L124)</f>
        <v>0.60416666666666663</v>
      </c>
      <c r="M125" s="7">
        <f>IF(ISERROR(33/M124),0,33/M124)</f>
        <v>0.86842105263157898</v>
      </c>
      <c r="N125" s="6">
        <f>IF(ISERROR(158/N124),0,158/N124)</f>
        <v>1</v>
      </c>
      <c r="O125" s="6">
        <f>IF(ISERROR(0/O124),0,0/O124)</f>
        <v>0</v>
      </c>
      <c r="P125" s="6">
        <f>IF(ISERROR(0/P124),0,0/P124)</f>
        <v>0</v>
      </c>
      <c r="Q125" s="7">
        <f>IF(ISERROR(26/Q124),0,26/Q124)</f>
        <v>0.44827586206896552</v>
      </c>
      <c r="R125" s="7">
        <f>IF(ISERROR(29/R124),0,29/R124)</f>
        <v>0.61702127659574468</v>
      </c>
      <c r="S125" s="7">
        <f>IF(ISERROR(37/S124),0,37/S124)</f>
        <v>0.49333333333333335</v>
      </c>
      <c r="T125" s="7">
        <f>IF(ISERROR(34/T124),0,34/T124)</f>
        <v>0.54838709677419351</v>
      </c>
      <c r="U125" s="7">
        <f>IF(ISERROR(26/U124),0,26/U124)</f>
        <v>0.56521739130434778</v>
      </c>
      <c r="V125" s="7">
        <f>IF(ISERROR(6/V124),0,6/V124)</f>
        <v>0.5</v>
      </c>
    </row>
    <row r="126" spans="2:22" ht="15" x14ac:dyDescent="0.25">
      <c r="B126" s="10"/>
      <c r="C126" s="2" t="s">
        <v>15</v>
      </c>
      <c r="D126" s="5">
        <f>IF(ISERROR(142/D124),0,142/D124)</f>
        <v>0.47333333333333333</v>
      </c>
      <c r="E126" s="6">
        <f>IF(ISERROR(37/E124),0,37/E124)</f>
        <v>0.37</v>
      </c>
      <c r="F126" s="6">
        <f>IF(ISERROR(49/F124),0,49/F124)</f>
        <v>0.49</v>
      </c>
      <c r="G126" s="6">
        <f>IF(ISERROR(56/G124),0,56/G124)</f>
        <v>0.56000000000000005</v>
      </c>
      <c r="H126" s="7">
        <f>IF(ISERROR(2/H124),0,2/H124)</f>
        <v>1</v>
      </c>
      <c r="I126" s="7">
        <f>IF(ISERROR(34/I124),0,34/I124)</f>
        <v>0.58620689655172409</v>
      </c>
      <c r="J126" s="7">
        <f>IF(ISERROR(55/J124),0,55/J124)</f>
        <v>0.54455445544554459</v>
      </c>
      <c r="K126" s="7">
        <f>IF(ISERROR(27/K124),0,27/K124)</f>
        <v>0.50943396226415094</v>
      </c>
      <c r="L126" s="7">
        <f>IF(ISERROR(19/L124),0,19/L124)</f>
        <v>0.39583333333333331</v>
      </c>
      <c r="M126" s="7">
        <f>IF(ISERROR(5/M124),0,5/M124)</f>
        <v>0.13157894736842105</v>
      </c>
      <c r="N126" s="6">
        <f>IF(ISERROR(0/N124),0,0/N124)</f>
        <v>0</v>
      </c>
      <c r="O126" s="6">
        <f>IF(ISERROR(142/O124),0,142/O124)</f>
        <v>1</v>
      </c>
      <c r="P126" s="6">
        <f>IF(ISERROR(0/P124),0,0/P124)</f>
        <v>0</v>
      </c>
      <c r="Q126" s="7">
        <f>IF(ISERROR(32/Q124),0,32/Q124)</f>
        <v>0.55172413793103448</v>
      </c>
      <c r="R126" s="7">
        <f>IF(ISERROR(18/R124),0,18/R124)</f>
        <v>0.38297872340425532</v>
      </c>
      <c r="S126" s="7">
        <f>IF(ISERROR(38/S124),0,38/S124)</f>
        <v>0.50666666666666671</v>
      </c>
      <c r="T126" s="7">
        <f>IF(ISERROR(28/T124),0,28/T124)</f>
        <v>0.45161290322580644</v>
      </c>
      <c r="U126" s="7">
        <f>IF(ISERROR(20/U124),0,20/U124)</f>
        <v>0.43478260869565216</v>
      </c>
      <c r="V126" s="7">
        <f>IF(ISERROR(6/V124),0,6/V124)</f>
        <v>0.5</v>
      </c>
    </row>
    <row r="127" spans="2:22" ht="15" x14ac:dyDescent="0.25">
      <c r="B127" s="10"/>
      <c r="C127" s="2" t="s">
        <v>16</v>
      </c>
      <c r="D127" s="5">
        <f t="shared" ref="D127:V127" si="29">IF(ISERROR(0/D124),0,0/D124)</f>
        <v>0</v>
      </c>
      <c r="E127" s="6">
        <f t="shared" si="29"/>
        <v>0</v>
      </c>
      <c r="F127" s="6">
        <f t="shared" si="29"/>
        <v>0</v>
      </c>
      <c r="G127" s="6">
        <f t="shared" si="29"/>
        <v>0</v>
      </c>
      <c r="H127" s="7">
        <f t="shared" si="29"/>
        <v>0</v>
      </c>
      <c r="I127" s="7">
        <f t="shared" si="29"/>
        <v>0</v>
      </c>
      <c r="J127" s="7">
        <f t="shared" si="29"/>
        <v>0</v>
      </c>
      <c r="K127" s="7">
        <f t="shared" si="29"/>
        <v>0</v>
      </c>
      <c r="L127" s="7">
        <f t="shared" si="29"/>
        <v>0</v>
      </c>
      <c r="M127" s="7">
        <f t="shared" si="29"/>
        <v>0</v>
      </c>
      <c r="N127" s="6">
        <f t="shared" si="29"/>
        <v>0</v>
      </c>
      <c r="O127" s="6">
        <f t="shared" si="29"/>
        <v>0</v>
      </c>
      <c r="P127" s="6">
        <f t="shared" si="29"/>
        <v>0</v>
      </c>
      <c r="Q127" s="7">
        <f t="shared" si="29"/>
        <v>0</v>
      </c>
      <c r="R127" s="7">
        <f t="shared" si="29"/>
        <v>0</v>
      </c>
      <c r="S127" s="7">
        <f t="shared" si="29"/>
        <v>0</v>
      </c>
      <c r="T127" s="7">
        <f t="shared" si="29"/>
        <v>0</v>
      </c>
      <c r="U127" s="7">
        <f t="shared" si="29"/>
        <v>0</v>
      </c>
      <c r="V127" s="7">
        <f t="shared" si="29"/>
        <v>0</v>
      </c>
    </row>
    <row r="128" spans="2:22" ht="15" x14ac:dyDescent="0.25">
      <c r="B128" s="3" t="s">
        <v>27</v>
      </c>
      <c r="C128" s="3"/>
      <c r="D128" s="8">
        <f t="shared" ref="D128:V128" si="30">IF(ISERROR(SUM(D125:D127)),0,SUM(D125:D127))</f>
        <v>1</v>
      </c>
      <c r="E128" s="9">
        <f t="shared" si="30"/>
        <v>1</v>
      </c>
      <c r="F128" s="9">
        <f t="shared" si="30"/>
        <v>1</v>
      </c>
      <c r="G128" s="9">
        <f t="shared" si="30"/>
        <v>1</v>
      </c>
      <c r="H128" s="8">
        <f t="shared" si="30"/>
        <v>1</v>
      </c>
      <c r="I128" s="8">
        <f t="shared" si="30"/>
        <v>1</v>
      </c>
      <c r="J128" s="8">
        <f t="shared" si="30"/>
        <v>1</v>
      </c>
      <c r="K128" s="8">
        <f t="shared" si="30"/>
        <v>1</v>
      </c>
      <c r="L128" s="8">
        <f t="shared" si="30"/>
        <v>1</v>
      </c>
      <c r="M128" s="8">
        <f t="shared" si="30"/>
        <v>1</v>
      </c>
      <c r="N128" s="9">
        <f t="shared" si="30"/>
        <v>1</v>
      </c>
      <c r="O128" s="9">
        <f t="shared" si="30"/>
        <v>1</v>
      </c>
      <c r="P128" s="9">
        <f t="shared" si="30"/>
        <v>0</v>
      </c>
      <c r="Q128" s="8">
        <f t="shared" si="30"/>
        <v>1</v>
      </c>
      <c r="R128" s="8">
        <f t="shared" si="30"/>
        <v>1</v>
      </c>
      <c r="S128" s="8">
        <f t="shared" si="30"/>
        <v>1</v>
      </c>
      <c r="T128" s="8">
        <f t="shared" si="30"/>
        <v>1</v>
      </c>
      <c r="U128" s="8">
        <f t="shared" si="30"/>
        <v>1</v>
      </c>
      <c r="V128" s="8">
        <f t="shared" si="30"/>
        <v>1</v>
      </c>
    </row>
    <row r="130" spans="2:22" ht="15" x14ac:dyDescent="0.25">
      <c r="B130" s="3" t="s">
        <v>4</v>
      </c>
      <c r="C130" s="3"/>
      <c r="D130" s="4">
        <v>300</v>
      </c>
      <c r="E130" s="3">
        <v>100</v>
      </c>
      <c r="F130" s="3">
        <v>100</v>
      </c>
      <c r="G130" s="3">
        <v>100</v>
      </c>
      <c r="H130" s="4">
        <v>2</v>
      </c>
      <c r="I130" s="4">
        <v>58</v>
      </c>
      <c r="J130" s="4">
        <v>101</v>
      </c>
      <c r="K130" s="4">
        <v>53</v>
      </c>
      <c r="L130" s="4">
        <v>48</v>
      </c>
      <c r="M130" s="4">
        <v>38</v>
      </c>
      <c r="N130" s="3">
        <v>158</v>
      </c>
      <c r="O130" s="3">
        <v>142</v>
      </c>
      <c r="P130" s="3">
        <v>0</v>
      </c>
      <c r="Q130" s="4">
        <v>58</v>
      </c>
      <c r="R130" s="4">
        <v>47</v>
      </c>
      <c r="S130" s="4">
        <v>75</v>
      </c>
      <c r="T130" s="4">
        <v>62</v>
      </c>
      <c r="U130" s="4">
        <v>46</v>
      </c>
      <c r="V130" s="4">
        <v>12</v>
      </c>
    </row>
    <row r="131" spans="2:22" ht="15" x14ac:dyDescent="0.25">
      <c r="B131" s="10" t="s">
        <v>3</v>
      </c>
      <c r="C131" s="2" t="s">
        <v>17</v>
      </c>
      <c r="D131" s="5">
        <f>IF(ISERROR(58/D130),0,58/D130)</f>
        <v>0.19333333333333333</v>
      </c>
      <c r="E131" s="6">
        <f>IF(ISERROR(45/E130),0,45/E130)</f>
        <v>0.45</v>
      </c>
      <c r="F131" s="6">
        <f>IF(ISERROR(9/F130),0,9/F130)</f>
        <v>0.09</v>
      </c>
      <c r="G131" s="6">
        <f>IF(ISERROR(4/G130),0,4/G130)</f>
        <v>0.04</v>
      </c>
      <c r="H131" s="7">
        <f>IF(ISERROR(0/H130),0,0/H130)</f>
        <v>0</v>
      </c>
      <c r="I131" s="7">
        <f>IF(ISERROR(11/I130),0,11/I130)</f>
        <v>0.18965517241379309</v>
      </c>
      <c r="J131" s="7">
        <f>IF(ISERROR(6/J130),0,6/J130)</f>
        <v>5.9405940594059403E-2</v>
      </c>
      <c r="K131" s="7">
        <f>IF(ISERROR(12/K130),0,12/K130)</f>
        <v>0.22641509433962265</v>
      </c>
      <c r="L131" s="7">
        <f>IF(ISERROR(14/L130),0,14/L130)</f>
        <v>0.29166666666666669</v>
      </c>
      <c r="M131" s="7">
        <f>IF(ISERROR(15/M130),0,15/M130)</f>
        <v>0.39473684210526316</v>
      </c>
      <c r="N131" s="6">
        <f>IF(ISERROR(26/N130),0,26/N130)</f>
        <v>0.16455696202531644</v>
      </c>
      <c r="O131" s="6">
        <f>IF(ISERROR(32/O130),0,32/O130)</f>
        <v>0.22535211267605634</v>
      </c>
      <c r="P131" s="6">
        <f>IF(ISERROR(0/P130),0,0/P130)</f>
        <v>0</v>
      </c>
      <c r="Q131" s="7">
        <f>IF(ISERROR(58/Q130),0,58/Q130)</f>
        <v>1</v>
      </c>
      <c r="R131" s="7">
        <f>IF(ISERROR(0/R130),0,0/R130)</f>
        <v>0</v>
      </c>
      <c r="S131" s="7">
        <f>IF(ISERROR(0/S130),0,0/S130)</f>
        <v>0</v>
      </c>
      <c r="T131" s="7">
        <f>IF(ISERROR(0/T130),0,0/T130)</f>
        <v>0</v>
      </c>
      <c r="U131" s="7">
        <f>IF(ISERROR(0/U130),0,0/U130)</f>
        <v>0</v>
      </c>
      <c r="V131" s="7">
        <f>IF(ISERROR(0/V130),0,0/V130)</f>
        <v>0</v>
      </c>
    </row>
    <row r="132" spans="2:22" ht="15" x14ac:dyDescent="0.25">
      <c r="B132" s="10"/>
      <c r="C132" s="2" t="s">
        <v>18</v>
      </c>
      <c r="D132" s="5">
        <f>IF(ISERROR(47/D130),0,47/D130)</f>
        <v>0.15666666666666668</v>
      </c>
      <c r="E132" s="6">
        <f>IF(ISERROR(28/E130),0,28/E130)</f>
        <v>0.28000000000000003</v>
      </c>
      <c r="F132" s="6">
        <f>IF(ISERROR(11/F130),0,11/F130)</f>
        <v>0.11</v>
      </c>
      <c r="G132" s="6">
        <f>IF(ISERROR(8/G130),0,8/G130)</f>
        <v>0.08</v>
      </c>
      <c r="H132" s="7">
        <f>IF(ISERROR(0/H130),0,0/H130)</f>
        <v>0</v>
      </c>
      <c r="I132" s="7">
        <f>IF(ISERROR(6/I130),0,6/I130)</f>
        <v>0.10344827586206896</v>
      </c>
      <c r="J132" s="7">
        <f>IF(ISERROR(15/J130),0,15/J130)</f>
        <v>0.14851485148514851</v>
      </c>
      <c r="K132" s="7">
        <f>IF(ISERROR(6/K130),0,6/K130)</f>
        <v>0.11320754716981132</v>
      </c>
      <c r="L132" s="7">
        <f>IF(ISERROR(9/L130),0,9/L130)</f>
        <v>0.1875</v>
      </c>
      <c r="M132" s="7">
        <f>IF(ISERROR(11/M130),0,11/M130)</f>
        <v>0.28947368421052633</v>
      </c>
      <c r="N132" s="6">
        <f>IF(ISERROR(29/N130),0,29/N130)</f>
        <v>0.18354430379746836</v>
      </c>
      <c r="O132" s="6">
        <f>IF(ISERROR(18/O130),0,18/O130)</f>
        <v>0.12676056338028169</v>
      </c>
      <c r="P132" s="6">
        <f>IF(ISERROR(0/P130),0,0/P130)</f>
        <v>0</v>
      </c>
      <c r="Q132" s="7">
        <f>IF(ISERROR(0/Q130),0,0/Q130)</f>
        <v>0</v>
      </c>
      <c r="R132" s="7">
        <f>IF(ISERROR(47/R130),0,47/R130)</f>
        <v>1</v>
      </c>
      <c r="S132" s="7">
        <f>IF(ISERROR(0/S130),0,0/S130)</f>
        <v>0</v>
      </c>
      <c r="T132" s="7">
        <f>IF(ISERROR(0/T130),0,0/T130)</f>
        <v>0</v>
      </c>
      <c r="U132" s="7">
        <f>IF(ISERROR(0/U130),0,0/U130)</f>
        <v>0</v>
      </c>
      <c r="V132" s="7">
        <f>IF(ISERROR(0/V130),0,0/V130)</f>
        <v>0</v>
      </c>
    </row>
    <row r="133" spans="2:22" ht="15" x14ac:dyDescent="0.25">
      <c r="B133" s="10"/>
      <c r="C133" s="2" t="s">
        <v>19</v>
      </c>
      <c r="D133" s="5">
        <f>IF(ISERROR(75/D130),0,75/D130)</f>
        <v>0.25</v>
      </c>
      <c r="E133" s="6">
        <f>IF(ISERROR(17/E130),0,17/E130)</f>
        <v>0.17</v>
      </c>
      <c r="F133" s="6">
        <f>IF(ISERROR(19/F130),0,19/F130)</f>
        <v>0.19</v>
      </c>
      <c r="G133" s="6">
        <f>IF(ISERROR(39/G130),0,39/G130)</f>
        <v>0.39</v>
      </c>
      <c r="H133" s="7">
        <f>IF(ISERROR(0/H130),0,0/H130)</f>
        <v>0</v>
      </c>
      <c r="I133" s="7">
        <f>IF(ISERROR(20/I130),0,20/I130)</f>
        <v>0.34482758620689657</v>
      </c>
      <c r="J133" s="7">
        <f>IF(ISERROR(27/J130),0,27/J130)</f>
        <v>0.26732673267326734</v>
      </c>
      <c r="K133" s="7">
        <f>IF(ISERROR(14/K130),0,14/K130)</f>
        <v>0.26415094339622641</v>
      </c>
      <c r="L133" s="7">
        <f>IF(ISERROR(9/L130),0,9/L130)</f>
        <v>0.1875</v>
      </c>
      <c r="M133" s="7">
        <f>IF(ISERROR(5/M130),0,5/M130)</f>
        <v>0.13157894736842105</v>
      </c>
      <c r="N133" s="6">
        <f>IF(ISERROR(37/N130),0,37/N130)</f>
        <v>0.23417721518987342</v>
      </c>
      <c r="O133" s="6">
        <f>IF(ISERROR(38/O130),0,38/O130)</f>
        <v>0.26760563380281688</v>
      </c>
      <c r="P133" s="6">
        <f>IF(ISERROR(0/P130),0,0/P130)</f>
        <v>0</v>
      </c>
      <c r="Q133" s="7">
        <f>IF(ISERROR(0/Q130),0,0/Q130)</f>
        <v>0</v>
      </c>
      <c r="R133" s="7">
        <f>IF(ISERROR(0/R130),0,0/R130)</f>
        <v>0</v>
      </c>
      <c r="S133" s="7">
        <f>IF(ISERROR(75/S130),0,75/S130)</f>
        <v>1</v>
      </c>
      <c r="T133" s="7">
        <f>IF(ISERROR(0/T130),0,0/T130)</f>
        <v>0</v>
      </c>
      <c r="U133" s="7">
        <f>IF(ISERROR(0/U130),0,0/U130)</f>
        <v>0</v>
      </c>
      <c r="V133" s="7">
        <f>IF(ISERROR(0/V130),0,0/V130)</f>
        <v>0</v>
      </c>
    </row>
    <row r="134" spans="2:22" ht="15" x14ac:dyDescent="0.25">
      <c r="B134" s="10"/>
      <c r="C134" s="2" t="s">
        <v>20</v>
      </c>
      <c r="D134" s="5">
        <f>IF(ISERROR(62/D130),0,62/D130)</f>
        <v>0.20666666666666667</v>
      </c>
      <c r="E134" s="6">
        <f>IF(ISERROR(3/E130),0,3/E130)</f>
        <v>0.03</v>
      </c>
      <c r="F134" s="6">
        <f>IF(ISERROR(28/F130),0,28/F130)</f>
        <v>0.28000000000000003</v>
      </c>
      <c r="G134" s="6">
        <f>IF(ISERROR(31/G130),0,31/G130)</f>
        <v>0.31</v>
      </c>
      <c r="H134" s="7">
        <f>IF(ISERROR(0/H130),0,0/H130)</f>
        <v>0</v>
      </c>
      <c r="I134" s="7">
        <f>IF(ISERROR(15/I130),0,15/I130)</f>
        <v>0.25862068965517243</v>
      </c>
      <c r="J134" s="7">
        <f>IF(ISERROR(29/J130),0,29/J130)</f>
        <v>0.28712871287128711</v>
      </c>
      <c r="K134" s="7">
        <f>IF(ISERROR(9/K130),0,9/K130)</f>
        <v>0.16981132075471697</v>
      </c>
      <c r="L134" s="7">
        <f>IF(ISERROR(9/L130),0,9/L130)</f>
        <v>0.1875</v>
      </c>
      <c r="M134" s="7">
        <f>IF(ISERROR(0/M130),0,0/M130)</f>
        <v>0</v>
      </c>
      <c r="N134" s="6">
        <f>IF(ISERROR(34/N130),0,34/N130)</f>
        <v>0.21518987341772153</v>
      </c>
      <c r="O134" s="6">
        <f>IF(ISERROR(28/O130),0,28/O130)</f>
        <v>0.19718309859154928</v>
      </c>
      <c r="P134" s="6">
        <f>IF(ISERROR(0/P130),0,0/P130)</f>
        <v>0</v>
      </c>
      <c r="Q134" s="7">
        <f>IF(ISERROR(0/Q130),0,0/Q130)</f>
        <v>0</v>
      </c>
      <c r="R134" s="7">
        <f>IF(ISERROR(0/R130),0,0/R130)</f>
        <v>0</v>
      </c>
      <c r="S134" s="7">
        <f>IF(ISERROR(0/S130),0,0/S130)</f>
        <v>0</v>
      </c>
      <c r="T134" s="7">
        <f>IF(ISERROR(62/T130),0,62/T130)</f>
        <v>1</v>
      </c>
      <c r="U134" s="7">
        <f>IF(ISERROR(0/U130),0,0/U130)</f>
        <v>0</v>
      </c>
      <c r="V134" s="7">
        <f>IF(ISERROR(0/V130),0,0/V130)</f>
        <v>0</v>
      </c>
    </row>
    <row r="135" spans="2:22" ht="15" x14ac:dyDescent="0.25">
      <c r="B135" s="10"/>
      <c r="C135" s="2" t="s">
        <v>21</v>
      </c>
      <c r="D135" s="5">
        <f>IF(ISERROR(46/D130),0,46/D130)</f>
        <v>0.15333333333333332</v>
      </c>
      <c r="E135" s="6">
        <f>IF(ISERROR(0/E130),0,0/E130)</f>
        <v>0</v>
      </c>
      <c r="F135" s="6">
        <f>IF(ISERROR(29/F130),0,29/F130)</f>
        <v>0.28999999999999998</v>
      </c>
      <c r="G135" s="6">
        <f>IF(ISERROR(17/G130),0,17/G130)</f>
        <v>0.17</v>
      </c>
      <c r="H135" s="7">
        <f>IF(ISERROR(0/H130),0,0/H130)</f>
        <v>0</v>
      </c>
      <c r="I135" s="7">
        <f>IF(ISERROR(5/I130),0,5/I130)</f>
        <v>8.6206896551724144E-2</v>
      </c>
      <c r="J135" s="7">
        <f>IF(ISERROR(21/J130),0,21/J130)</f>
        <v>0.20792079207920791</v>
      </c>
      <c r="K135" s="7">
        <f>IF(ISERROR(10/K130),0,10/K130)</f>
        <v>0.18867924528301888</v>
      </c>
      <c r="L135" s="7">
        <f>IF(ISERROR(5/L130),0,5/L130)</f>
        <v>0.10416666666666667</v>
      </c>
      <c r="M135" s="7">
        <f>IF(ISERROR(5/M130),0,5/M130)</f>
        <v>0.13157894736842105</v>
      </c>
      <c r="N135" s="6">
        <f>IF(ISERROR(26/N130),0,26/N130)</f>
        <v>0.16455696202531644</v>
      </c>
      <c r="O135" s="6">
        <f>IF(ISERROR(20/O130),0,20/O130)</f>
        <v>0.14084507042253522</v>
      </c>
      <c r="P135" s="6">
        <f>IF(ISERROR(0/P130),0,0/P130)</f>
        <v>0</v>
      </c>
      <c r="Q135" s="7">
        <f>IF(ISERROR(0/Q130),0,0/Q130)</f>
        <v>0</v>
      </c>
      <c r="R135" s="7">
        <f>IF(ISERROR(0/R130),0,0/R130)</f>
        <v>0</v>
      </c>
      <c r="S135" s="7">
        <f>IF(ISERROR(0/S130),0,0/S130)</f>
        <v>0</v>
      </c>
      <c r="T135" s="7">
        <f>IF(ISERROR(0/T130),0,0/T130)</f>
        <v>0</v>
      </c>
      <c r="U135" s="7">
        <f>IF(ISERROR(46/U130),0,46/U130)</f>
        <v>1</v>
      </c>
      <c r="V135" s="7">
        <f>IF(ISERROR(0/V130),0,0/V130)</f>
        <v>0</v>
      </c>
    </row>
    <row r="136" spans="2:22" ht="15" x14ac:dyDescent="0.25">
      <c r="B136" s="10"/>
      <c r="C136" s="2" t="s">
        <v>22</v>
      </c>
      <c r="D136" s="5">
        <f>IF(ISERROR(12/D130),0,12/D130)</f>
        <v>0.04</v>
      </c>
      <c r="E136" s="6">
        <f>IF(ISERROR(7/E130),0,7/E130)</f>
        <v>7.0000000000000007E-2</v>
      </c>
      <c r="F136" s="6">
        <f>IF(ISERROR(4/F130),0,4/F130)</f>
        <v>0.04</v>
      </c>
      <c r="G136" s="6">
        <f>IF(ISERROR(1/G130),0,1/G130)</f>
        <v>0.01</v>
      </c>
      <c r="H136" s="7">
        <f>IF(ISERROR(2/H130),0,2/H130)</f>
        <v>1</v>
      </c>
      <c r="I136" s="7">
        <f>IF(ISERROR(1/I130),0,1/I130)</f>
        <v>1.7241379310344827E-2</v>
      </c>
      <c r="J136" s="7">
        <f>IF(ISERROR(3/J130),0,3/J130)</f>
        <v>2.9702970297029702E-2</v>
      </c>
      <c r="K136" s="7">
        <f>IF(ISERROR(2/K130),0,2/K130)</f>
        <v>3.7735849056603772E-2</v>
      </c>
      <c r="L136" s="7">
        <f>IF(ISERROR(2/L130),0,2/L130)</f>
        <v>4.1666666666666664E-2</v>
      </c>
      <c r="M136" s="7">
        <f>IF(ISERROR(2/M130),0,2/M130)</f>
        <v>5.2631578947368418E-2</v>
      </c>
      <c r="N136" s="6">
        <f>IF(ISERROR(6/N130),0,6/N130)</f>
        <v>3.7974683544303799E-2</v>
      </c>
      <c r="O136" s="6">
        <f>IF(ISERROR(6/O130),0,6/O130)</f>
        <v>4.2253521126760563E-2</v>
      </c>
      <c r="P136" s="6">
        <f t="shared" ref="P136:U136" si="31">IF(ISERROR(0/P130),0,0/P130)</f>
        <v>0</v>
      </c>
      <c r="Q136" s="7">
        <f t="shared" si="31"/>
        <v>0</v>
      </c>
      <c r="R136" s="7">
        <f t="shared" si="31"/>
        <v>0</v>
      </c>
      <c r="S136" s="7">
        <f t="shared" si="31"/>
        <v>0</v>
      </c>
      <c r="T136" s="7">
        <f t="shared" si="31"/>
        <v>0</v>
      </c>
      <c r="U136" s="7">
        <f t="shared" si="31"/>
        <v>0</v>
      </c>
      <c r="V136" s="7">
        <f>IF(ISERROR(12/V130),0,12/V130)</f>
        <v>1</v>
      </c>
    </row>
    <row r="137" spans="2:22" ht="15" x14ac:dyDescent="0.25">
      <c r="B137" s="3" t="s">
        <v>27</v>
      </c>
      <c r="C137" s="3"/>
      <c r="D137" s="8">
        <f t="shared" ref="D137:V137" si="32">IF(ISERROR(SUM(D131:D136)),0,SUM(D131:D136))</f>
        <v>1</v>
      </c>
      <c r="E137" s="9">
        <f t="shared" si="32"/>
        <v>1</v>
      </c>
      <c r="F137" s="9">
        <f t="shared" si="32"/>
        <v>1</v>
      </c>
      <c r="G137" s="9">
        <f t="shared" si="32"/>
        <v>1</v>
      </c>
      <c r="H137" s="8">
        <f t="shared" si="32"/>
        <v>1</v>
      </c>
      <c r="I137" s="8">
        <f t="shared" si="32"/>
        <v>1</v>
      </c>
      <c r="J137" s="8">
        <f t="shared" si="32"/>
        <v>1</v>
      </c>
      <c r="K137" s="8">
        <f t="shared" si="32"/>
        <v>1</v>
      </c>
      <c r="L137" s="8">
        <f t="shared" si="32"/>
        <v>1</v>
      </c>
      <c r="M137" s="8">
        <f t="shared" si="32"/>
        <v>1</v>
      </c>
      <c r="N137" s="9">
        <f t="shared" si="32"/>
        <v>1</v>
      </c>
      <c r="O137" s="9">
        <f t="shared" si="32"/>
        <v>1</v>
      </c>
      <c r="P137" s="9">
        <f t="shared" si="32"/>
        <v>0</v>
      </c>
      <c r="Q137" s="8">
        <f t="shared" si="32"/>
        <v>1</v>
      </c>
      <c r="R137" s="8">
        <f t="shared" si="32"/>
        <v>1</v>
      </c>
      <c r="S137" s="8">
        <f t="shared" si="32"/>
        <v>1</v>
      </c>
      <c r="T137" s="8">
        <f t="shared" si="32"/>
        <v>1</v>
      </c>
      <c r="U137" s="8">
        <f t="shared" si="32"/>
        <v>1</v>
      </c>
      <c r="V137" s="8">
        <f t="shared" si="32"/>
        <v>1</v>
      </c>
    </row>
  </sheetData>
  <mergeCells count="20">
    <mergeCell ref="E2:G2"/>
    <mergeCell ref="H2:M2"/>
    <mergeCell ref="N2:P2"/>
    <mergeCell ref="Q2:V2"/>
    <mergeCell ref="B5:B7"/>
    <mergeCell ref="B11:B16"/>
    <mergeCell ref="B20:B29"/>
    <mergeCell ref="B33:B35"/>
    <mergeCell ref="B39:B44"/>
    <mergeCell ref="B48:B53"/>
    <mergeCell ref="B57:B61"/>
    <mergeCell ref="B65:B71"/>
    <mergeCell ref="B75:B77"/>
    <mergeCell ref="B81:B87"/>
    <mergeCell ref="B91:B93"/>
    <mergeCell ref="B97:B104"/>
    <mergeCell ref="B108:B112"/>
    <mergeCell ref="B116:B121"/>
    <mergeCell ref="B125:B127"/>
    <mergeCell ref="B131:B136"/>
  </mergeCells>
  <phoneticPr fontId="3"/>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Tabulation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2024-12-16T02:13:55Z</dcterms:created>
  <dcterms:modified xsi:type="dcterms:W3CDTF">2024-12-18T03:22:19Z</dcterms:modified>
</cp:coreProperties>
</file>